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UMTO\OPTK\ОСТАТКИ\РЕАЛИЗАЦИЯ 2020г\Автотранспорт к реализации\ППП Продажа_74 ед\_Готовые доки к ЭТП\"/>
    </mc:Choice>
  </mc:AlternateContent>
  <bookViews>
    <workbookView xWindow="0" yWindow="0" windowWidth="28800" windowHeight="14100"/>
  </bookViews>
  <sheets>
    <sheet name="Расчет цены продажи" sheetId="5" r:id="rId1"/>
  </sheets>
  <definedNames>
    <definedName name="_xlnm._FilterDatabase" localSheetId="0" hidden="1">'Расчет цены продажи'!$A$6:$I$80</definedName>
    <definedName name="_xlnm.Print_Area" localSheetId="0">'Расчет цены продажи'!$A$1:$J$82</definedName>
  </definedNames>
  <calcPr calcId="162913"/>
</workbook>
</file>

<file path=xl/calcChain.xml><?xml version="1.0" encoding="utf-8"?>
<calcChain xmlns="http://schemas.openxmlformats.org/spreadsheetml/2006/main">
  <c r="L7" i="5" l="1"/>
  <c r="K7" i="5"/>
  <c r="L80" i="5"/>
  <c r="J23" i="5" l="1"/>
  <c r="M23" i="5" l="1"/>
  <c r="N23" i="5" s="1"/>
  <c r="J7" i="5"/>
  <c r="M7" i="5" s="1"/>
  <c r="L23" i="5" l="1"/>
  <c r="J74" i="5"/>
  <c r="J58" i="5"/>
  <c r="J42" i="5"/>
  <c r="M42" i="5" s="1"/>
  <c r="N42" i="5" s="1"/>
  <c r="J26" i="5"/>
  <c r="M26" i="5" s="1"/>
  <c r="N26" i="5" s="1"/>
  <c r="J80" i="5"/>
  <c r="M80" i="5" s="1"/>
  <c r="N80" i="5" s="1"/>
  <c r="J72" i="5"/>
  <c r="M72" i="5" s="1"/>
  <c r="N72" i="5" s="1"/>
  <c r="J79" i="5"/>
  <c r="M79" i="5" s="1"/>
  <c r="N79" i="5" s="1"/>
  <c r="J75" i="5"/>
  <c r="J71" i="5"/>
  <c r="J67" i="5"/>
  <c r="M67" i="5" s="1"/>
  <c r="N67" i="5" s="1"/>
  <c r="J63" i="5"/>
  <c r="M63" i="5" s="1"/>
  <c r="N63" i="5" s="1"/>
  <c r="J59" i="5"/>
  <c r="M59" i="5" s="1"/>
  <c r="N59" i="5" s="1"/>
  <c r="J55" i="5"/>
  <c r="M55" i="5" s="1"/>
  <c r="N55" i="5" s="1"/>
  <c r="J51" i="5"/>
  <c r="J47" i="5"/>
  <c r="J43" i="5"/>
  <c r="J39" i="5"/>
  <c r="J35" i="5"/>
  <c r="M35" i="5" s="1"/>
  <c r="N35" i="5" s="1"/>
  <c r="J31" i="5"/>
  <c r="M31" i="5" s="1"/>
  <c r="N31" i="5" s="1"/>
  <c r="J27" i="5"/>
  <c r="M27" i="5" s="1"/>
  <c r="N27" i="5" s="1"/>
  <c r="J22" i="5"/>
  <c r="J18" i="5"/>
  <c r="M18" i="5" s="1"/>
  <c r="N18" i="5" s="1"/>
  <c r="J14" i="5"/>
  <c r="J10" i="5"/>
  <c r="M10" i="5" s="1"/>
  <c r="N10" i="5" s="1"/>
  <c r="J78" i="5"/>
  <c r="J66" i="5"/>
  <c r="M66" i="5" s="1"/>
  <c r="N66" i="5" s="1"/>
  <c r="J62" i="5"/>
  <c r="J50" i="5"/>
  <c r="M50" i="5" s="1"/>
  <c r="N50" i="5" s="1"/>
  <c r="J38" i="5"/>
  <c r="J30" i="5"/>
  <c r="M30" i="5" s="1"/>
  <c r="N30" i="5" s="1"/>
  <c r="J21" i="5"/>
  <c r="J13" i="5"/>
  <c r="M13" i="5" s="1"/>
  <c r="N13" i="5" s="1"/>
  <c r="J9" i="5"/>
  <c r="M9" i="5" s="1"/>
  <c r="N9" i="5" s="1"/>
  <c r="J77" i="5"/>
  <c r="M77" i="5" s="1"/>
  <c r="N77" i="5" s="1"/>
  <c r="J73" i="5"/>
  <c r="M73" i="5" s="1"/>
  <c r="J69" i="5"/>
  <c r="M69" i="5" s="1"/>
  <c r="N69" i="5" s="1"/>
  <c r="J65" i="5"/>
  <c r="J61" i="5"/>
  <c r="M61" i="5" s="1"/>
  <c r="J57" i="5"/>
  <c r="M57" i="5" s="1"/>
  <c r="N57" i="5" s="1"/>
  <c r="J53" i="5"/>
  <c r="M53" i="5" s="1"/>
  <c r="N53" i="5" s="1"/>
  <c r="J49" i="5"/>
  <c r="M49" i="5" s="1"/>
  <c r="N49" i="5" s="1"/>
  <c r="J45" i="5"/>
  <c r="M45" i="5" s="1"/>
  <c r="N45" i="5" s="1"/>
  <c r="J41" i="5"/>
  <c r="J37" i="5"/>
  <c r="J33" i="5"/>
  <c r="M33" i="5" s="1"/>
  <c r="N33" i="5" s="1"/>
  <c r="J29" i="5"/>
  <c r="M29" i="5" s="1"/>
  <c r="N29" i="5" s="1"/>
  <c r="J25" i="5"/>
  <c r="M25" i="5" s="1"/>
  <c r="N25" i="5" s="1"/>
  <c r="J20" i="5"/>
  <c r="J16" i="5"/>
  <c r="M16" i="5" s="1"/>
  <c r="N16" i="5" s="1"/>
  <c r="J12" i="5"/>
  <c r="M12" i="5" s="1"/>
  <c r="N12" i="5" s="1"/>
  <c r="J8" i="5"/>
  <c r="J70" i="5"/>
  <c r="M70" i="5" s="1"/>
  <c r="N70" i="5" s="1"/>
  <c r="J54" i="5"/>
  <c r="J46" i="5"/>
  <c r="M46" i="5" s="1"/>
  <c r="N46" i="5" s="1"/>
  <c r="J34" i="5"/>
  <c r="J17" i="5"/>
  <c r="M17" i="5" s="1"/>
  <c r="N17" i="5" s="1"/>
  <c r="J76" i="5"/>
  <c r="M76" i="5" s="1"/>
  <c r="N76" i="5" s="1"/>
  <c r="J68" i="5"/>
  <c r="M68" i="5" s="1"/>
  <c r="N68" i="5" s="1"/>
  <c r="J64" i="5"/>
  <c r="M64" i="5" s="1"/>
  <c r="J60" i="5"/>
  <c r="M60" i="5" s="1"/>
  <c r="N60" i="5" s="1"/>
  <c r="J56" i="5"/>
  <c r="M56" i="5" s="1"/>
  <c r="N56" i="5" s="1"/>
  <c r="J52" i="5"/>
  <c r="M52" i="5" s="1"/>
  <c r="N52" i="5" s="1"/>
  <c r="J48" i="5"/>
  <c r="M48" i="5" s="1"/>
  <c r="N48" i="5" s="1"/>
  <c r="J44" i="5"/>
  <c r="M44" i="5" s="1"/>
  <c r="N44" i="5" s="1"/>
  <c r="J40" i="5"/>
  <c r="J36" i="5"/>
  <c r="J32" i="5"/>
  <c r="J28" i="5"/>
  <c r="M28" i="5" s="1"/>
  <c r="N28" i="5" s="1"/>
  <c r="J24" i="5"/>
  <c r="J19" i="5"/>
  <c r="M19" i="5" s="1"/>
  <c r="N19" i="5" s="1"/>
  <c r="J15" i="5"/>
  <c r="M15" i="5" s="1"/>
  <c r="N15" i="5" s="1"/>
  <c r="J11" i="5"/>
  <c r="M11" i="5" s="1"/>
  <c r="N11" i="5" s="1"/>
  <c r="M47" i="5"/>
  <c r="N47" i="5" s="1"/>
  <c r="M39" i="5"/>
  <c r="N39" i="5" s="1"/>
  <c r="N7" i="5"/>
  <c r="M74" i="5"/>
  <c r="N74" i="5" s="1"/>
  <c r="M62" i="5"/>
  <c r="N62" i="5" s="1"/>
  <c r="M20" i="5"/>
  <c r="N20" i="5" s="1"/>
  <c r="M8" i="5"/>
  <c r="N8" i="5" s="1"/>
  <c r="M40" i="5"/>
  <c r="N40" i="5" s="1"/>
  <c r="M36" i="5"/>
  <c r="N36" i="5" s="1"/>
  <c r="M71" i="5"/>
  <c r="N71" i="5" s="1"/>
  <c r="M38" i="5"/>
  <c r="N38" i="5" s="1"/>
  <c r="M21" i="5"/>
  <c r="N21" i="5" s="1"/>
  <c r="M75" i="5"/>
  <c r="N75" i="5" s="1"/>
  <c r="M22" i="5"/>
  <c r="N22" i="5" s="1"/>
  <c r="M14" i="5"/>
  <c r="N14" i="5" s="1"/>
  <c r="M34" i="5"/>
  <c r="N34" i="5" s="1"/>
  <c r="M65" i="5"/>
  <c r="N65" i="5" s="1"/>
  <c r="M41" i="5"/>
  <c r="N41" i="5" s="1"/>
  <c r="M58" i="5" l="1"/>
  <c r="N58" i="5" s="1"/>
  <c r="L41" i="5"/>
  <c r="K41" i="5" s="1"/>
  <c r="L21" i="5"/>
  <c r="K21" i="5" s="1"/>
  <c r="L47" i="5"/>
  <c r="K47" i="5" s="1"/>
  <c r="L49" i="5"/>
  <c r="K49" i="5" s="1"/>
  <c r="N73" i="5"/>
  <c r="L73" i="5"/>
  <c r="K73" i="5" s="1"/>
  <c r="M78" i="5"/>
  <c r="N78" i="5" s="1"/>
  <c r="L40" i="5"/>
  <c r="K40" i="5" s="1"/>
  <c r="L34" i="5"/>
  <c r="K34" i="5" s="1"/>
  <c r="L20" i="5"/>
  <c r="K20" i="5" s="1"/>
  <c r="L29" i="5"/>
  <c r="L66" i="5"/>
  <c r="K66" i="5" s="1"/>
  <c r="L27" i="5"/>
  <c r="K27" i="5" s="1"/>
  <c r="L35" i="5"/>
  <c r="K35" i="5" s="1"/>
  <c r="L75" i="5"/>
  <c r="K75" i="5" s="1"/>
  <c r="K23" i="5"/>
  <c r="N61" i="5"/>
  <c r="L61" i="5"/>
  <c r="K61" i="5" s="1"/>
  <c r="N64" i="5"/>
  <c r="L64" i="5"/>
  <c r="L28" i="5"/>
  <c r="K28" i="5" s="1"/>
  <c r="L72" i="5"/>
  <c r="K72" i="5" s="1"/>
  <c r="L8" i="5"/>
  <c r="K8" i="5" s="1"/>
  <c r="M37" i="5"/>
  <c r="N37" i="5" s="1"/>
  <c r="L69" i="5"/>
  <c r="K69" i="5" s="1"/>
  <c r="L26" i="5"/>
  <c r="K26" i="5" s="1"/>
  <c r="L67" i="5"/>
  <c r="K67" i="5" s="1"/>
  <c r="M51" i="5"/>
  <c r="N51" i="5" s="1"/>
  <c r="M43" i="5"/>
  <c r="N43" i="5" s="1"/>
  <c r="L71" i="5"/>
  <c r="K71" i="5" s="1"/>
  <c r="M24" i="5"/>
  <c r="N24" i="5" s="1"/>
  <c r="M32" i="5"/>
  <c r="N32" i="5" s="1"/>
  <c r="M54" i="5"/>
  <c r="N54" i="5" s="1"/>
  <c r="L74" i="5"/>
  <c r="K74" i="5" s="1"/>
  <c r="L22" i="5"/>
  <c r="K22" i="5" s="1"/>
  <c r="L38" i="5"/>
  <c r="K38" i="5" s="1"/>
  <c r="K80" i="5"/>
  <c r="L16" i="5"/>
  <c r="K16" i="5" s="1"/>
  <c r="L25" i="5"/>
  <c r="K25" i="5" s="1"/>
  <c r="J81" i="5"/>
  <c r="K64" i="5"/>
  <c r="L13" i="5"/>
  <c r="K13" i="5" s="1"/>
  <c r="L18" i="5"/>
  <c r="K18" i="5" s="1"/>
  <c r="L15" i="5"/>
  <c r="K15" i="5" s="1"/>
  <c r="L48" i="5"/>
  <c r="L56" i="5"/>
  <c r="L33" i="5"/>
  <c r="K33" i="5" s="1"/>
  <c r="L45" i="5"/>
  <c r="K45" i="5" s="1"/>
  <c r="L53" i="5"/>
  <c r="K53" i="5" s="1"/>
  <c r="L57" i="5"/>
  <c r="K29" i="5"/>
  <c r="L12" i="5"/>
  <c r="K12" i="5" s="1"/>
  <c r="L77" i="5"/>
  <c r="K77" i="5" s="1"/>
  <c r="L46" i="5"/>
  <c r="K46" i="5" s="1"/>
  <c r="L70" i="5"/>
  <c r="K70" i="5" s="1"/>
  <c r="L14" i="5"/>
  <c r="K14" i="5" s="1"/>
  <c r="L63" i="5"/>
  <c r="K63" i="5" s="1"/>
  <c r="L65" i="5"/>
  <c r="K65" i="5" s="1"/>
  <c r="L9" i="5"/>
  <c r="K9" i="5" s="1"/>
  <c r="L17" i="5"/>
  <c r="K17" i="5" s="1"/>
  <c r="L30" i="5"/>
  <c r="K30" i="5" s="1"/>
  <c r="L50" i="5"/>
  <c r="L10" i="5"/>
  <c r="L31" i="5"/>
  <c r="K31" i="5" s="1"/>
  <c r="L55" i="5"/>
  <c r="K55" i="5" s="1"/>
  <c r="L11" i="5"/>
  <c r="K11" i="5" s="1"/>
  <c r="L19" i="5"/>
  <c r="K19" i="5" s="1"/>
  <c r="L36" i="5"/>
  <c r="L44" i="5"/>
  <c r="K44" i="5" s="1"/>
  <c r="L52" i="5"/>
  <c r="K52" i="5" s="1"/>
  <c r="L60" i="5"/>
  <c r="L68" i="5"/>
  <c r="K68" i="5" s="1"/>
  <c r="L76" i="5"/>
  <c r="K76" i="5" s="1"/>
  <c r="L42" i="5"/>
  <c r="K42" i="5" s="1"/>
  <c r="L62" i="5"/>
  <c r="K62" i="5" s="1"/>
  <c r="L39" i="5"/>
  <c r="K39" i="5" s="1"/>
  <c r="L59" i="5"/>
  <c r="K59" i="5" s="1"/>
  <c r="L79" i="5"/>
  <c r="K79" i="5" s="1"/>
  <c r="A8" i="5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L58" i="5" l="1"/>
  <c r="K58" i="5" s="1"/>
  <c r="L43" i="5"/>
  <c r="K43" i="5" s="1"/>
  <c r="L78" i="5"/>
  <c r="K78" i="5" s="1"/>
  <c r="N81" i="5"/>
  <c r="L54" i="5"/>
  <c r="K54" i="5" s="1"/>
  <c r="L51" i="5"/>
  <c r="K51" i="5" s="1"/>
  <c r="L32" i="5"/>
  <c r="K32" i="5" s="1"/>
  <c r="M81" i="5"/>
  <c r="L37" i="5"/>
  <c r="L24" i="5"/>
  <c r="K50" i="5"/>
  <c r="K36" i="5"/>
  <c r="K57" i="5"/>
  <c r="K56" i="5"/>
  <c r="K60" i="5"/>
  <c r="K10" i="5"/>
  <c r="K48" i="5"/>
  <c r="I81" i="5"/>
  <c r="L81" i="5" l="1"/>
  <c r="K24" i="5"/>
  <c r="K37" i="5"/>
  <c r="K81" i="5" l="1"/>
</calcChain>
</file>

<file path=xl/sharedStrings.xml><?xml version="1.0" encoding="utf-8"?>
<sst xmlns="http://schemas.openxmlformats.org/spreadsheetml/2006/main" count="392" uniqueCount="212">
  <si>
    <t>Марка</t>
  </si>
  <si>
    <t>Тип транспорта</t>
  </si>
  <si>
    <t>Гос.Рег.Номер</t>
  </si>
  <si>
    <t>Год выпуска</t>
  </si>
  <si>
    <t>ЧМЗАП-99904</t>
  </si>
  <si>
    <t>Полуприцеп-тяжеловоз</t>
  </si>
  <si>
    <t>ЕТ 7590 89</t>
  </si>
  <si>
    <t>Катер "Амур-2"</t>
  </si>
  <si>
    <t>Катер</t>
  </si>
  <si>
    <t>РТЮ 04-46</t>
  </si>
  <si>
    <t xml:space="preserve">Кран ДЭК-251 </t>
  </si>
  <si>
    <t>Кран</t>
  </si>
  <si>
    <t xml:space="preserve">76-17 ХТ 86 </t>
  </si>
  <si>
    <t>Здание мобильное КЕДР-4 на базе прицепа шасси  ИшМЗ-8574-01№159</t>
  </si>
  <si>
    <t>Здание мобильное КЕДР-4 на базе прицепа шасси  ИшМЗ-8574-01№160</t>
  </si>
  <si>
    <t xml:space="preserve">54-41 ХВ 86 </t>
  </si>
  <si>
    <t xml:space="preserve">ЧМЗАП-93853 </t>
  </si>
  <si>
    <t>Прицеп/04</t>
  </si>
  <si>
    <t xml:space="preserve">ОДАЗ-9385 </t>
  </si>
  <si>
    <t>Полуприцеп прочие</t>
  </si>
  <si>
    <t>ИТОГО</t>
  </si>
  <si>
    <t>Инв. № по бух.учету</t>
  </si>
  <si>
    <t>Нефтеюганские ЭС</t>
  </si>
  <si>
    <t>Тюменские ЭС</t>
  </si>
  <si>
    <t>ГАЗ-33081 28752D</t>
  </si>
  <si>
    <t>Автомастерская аварийно-ремонтная</t>
  </si>
  <si>
    <t>О 941 ТК 72</t>
  </si>
  <si>
    <t>ГАЗ-311000</t>
  </si>
  <si>
    <t>Легковой</t>
  </si>
  <si>
    <t>Р 248 КЕ 72</t>
  </si>
  <si>
    <t>ГАЗ-3307</t>
  </si>
  <si>
    <t>Специальный</t>
  </si>
  <si>
    <t>Е 753 ТР 72</t>
  </si>
  <si>
    <t>Энергокомплекс</t>
  </si>
  <si>
    <t>Фургон цельно-металлический</t>
  </si>
  <si>
    <t>ГАЗ 2705</t>
  </si>
  <si>
    <t xml:space="preserve">Грузовая фургон </t>
  </si>
  <si>
    <t>ГАЗ-330210</t>
  </si>
  <si>
    <t xml:space="preserve">Грузовая бортовая </t>
  </si>
  <si>
    <t xml:space="preserve">Грузовая </t>
  </si>
  <si>
    <t>Когалымские ЭС</t>
  </si>
  <si>
    <t>ГАЗ27057</t>
  </si>
  <si>
    <t xml:space="preserve">Фургон цельно-металлический </t>
  </si>
  <si>
    <t>ГАЗ6611</t>
  </si>
  <si>
    <t>Специальная мастерская</t>
  </si>
  <si>
    <t>Ноябрьские ЭС</t>
  </si>
  <si>
    <t>150330000694</t>
  </si>
  <si>
    <t>Наименование филиала</t>
  </si>
  <si>
    <t xml:space="preserve"> Урайские ЭС</t>
  </si>
  <si>
    <t>Сургутские ЭС</t>
  </si>
  <si>
    <t>Нижневартовские ЭС</t>
  </si>
  <si>
    <t>Северные ЭС</t>
  </si>
  <si>
    <t>Volkswagen 7J0 Transporter</t>
  </si>
  <si>
    <t>Специализированный прочее</t>
  </si>
  <si>
    <t>О 159 ЕК 72</t>
  </si>
  <si>
    <t>Грузовой фургон</t>
  </si>
  <si>
    <t>О 152 ОА 72</t>
  </si>
  <si>
    <t>О 153 ОА 72</t>
  </si>
  <si>
    <t>КАВЗ-422431</t>
  </si>
  <si>
    <t>Автобус (УРАЛ)</t>
  </si>
  <si>
    <t>В 821 КК 72</t>
  </si>
  <si>
    <t>КАВЗ-3976</t>
  </si>
  <si>
    <t>Автобус</t>
  </si>
  <si>
    <t>КАВЗ 422431</t>
  </si>
  <si>
    <t>КАВЗ397620</t>
  </si>
  <si>
    <t>Мицубиси Лансер</t>
  </si>
  <si>
    <t>Легковая</t>
  </si>
  <si>
    <t>ПАЗ320530</t>
  </si>
  <si>
    <t>Автобус 42112</t>
  </si>
  <si>
    <t>Автобус специальный 42112 (УРАЛ)</t>
  </si>
  <si>
    <t>Автобус  (УРАЛ)</t>
  </si>
  <si>
    <t>150330000681</t>
  </si>
  <si>
    <t>150330000682</t>
  </si>
  <si>
    <t>150330000683</t>
  </si>
  <si>
    <t>УАЗ 287513</t>
  </si>
  <si>
    <t>Специализированный прочие</t>
  </si>
  <si>
    <t>УАЗ-3909</t>
  </si>
  <si>
    <t>Н 210 ВМ 72</t>
  </si>
  <si>
    <t>УАЗ 390902</t>
  </si>
  <si>
    <t>В 169 ХТ 72</t>
  </si>
  <si>
    <t>В 135 ХТ 72</t>
  </si>
  <si>
    <t>УАЗ-390995</t>
  </si>
  <si>
    <t>О 928 ТК 72</t>
  </si>
  <si>
    <t>УАЗ-3151</t>
  </si>
  <si>
    <t>Легковая (прочие)</t>
  </si>
  <si>
    <t>У 613 ХК 86</t>
  </si>
  <si>
    <t>УАЗ-31519</t>
  </si>
  <si>
    <t>Грузопассажирский</t>
  </si>
  <si>
    <t>С 612 АР 186</t>
  </si>
  <si>
    <t>УАЗ-2206</t>
  </si>
  <si>
    <t>Автобус прочее</t>
  </si>
  <si>
    <t>Е 315 ВС 86</t>
  </si>
  <si>
    <t>УАЗ39099</t>
  </si>
  <si>
    <t>Грузовая фургон</t>
  </si>
  <si>
    <t>УАЗ31514</t>
  </si>
  <si>
    <t>УАЗ287513</t>
  </si>
  <si>
    <t>Специализированный автомобиль</t>
  </si>
  <si>
    <t>Специальная</t>
  </si>
  <si>
    <t>У 429 ВН 89</t>
  </si>
  <si>
    <t>А 017 НХ 89</t>
  </si>
  <si>
    <t>А 344 КН 89</t>
  </si>
  <si>
    <t xml:space="preserve">УАЗ-390994 </t>
  </si>
  <si>
    <t>мод.399803 Машина линейная на УАЗ-390994</t>
  </si>
  <si>
    <t>О 288 ВР 89</t>
  </si>
  <si>
    <t>О 289 ВР 89</t>
  </si>
  <si>
    <t>А 318 ОА 89</t>
  </si>
  <si>
    <t>УАЗ-287513</t>
  </si>
  <si>
    <t>А 310 ОС 89</t>
  </si>
  <si>
    <t>УАЗ 3909</t>
  </si>
  <si>
    <t>УАЗ 22069</t>
  </si>
  <si>
    <t>Уаз 31512</t>
  </si>
  <si>
    <t>Р 230 ЕА 89</t>
  </si>
  <si>
    <t>150340000709</t>
  </si>
  <si>
    <t>ЗИЛ-431412</t>
  </si>
  <si>
    <t>КамАЗ-432500</t>
  </si>
  <si>
    <t>Грузовой бортовой</t>
  </si>
  <si>
    <t>УРАЛ-42112</t>
  </si>
  <si>
    <t>автобус</t>
  </si>
  <si>
    <t>Р 967 КЕ 86</t>
  </si>
  <si>
    <t>ЗИЛ-133Г4А</t>
  </si>
  <si>
    <t>Спецавтомобиль автоцистерна для ГСМ</t>
  </si>
  <si>
    <t xml:space="preserve">УРАЛ-42112 </t>
  </si>
  <si>
    <t>ЗИЛ-432910</t>
  </si>
  <si>
    <t>УРАЛ-4320-10</t>
  </si>
  <si>
    <t>Спец.автоцистерна для ГСМ</t>
  </si>
  <si>
    <t>УРАЛ-432010</t>
  </si>
  <si>
    <t>Спец.автоцистерна для воды</t>
  </si>
  <si>
    <t>УРАЛ-432010-42112НЗАС</t>
  </si>
  <si>
    <t>УРАЛ-4320-10 НЗАС</t>
  </si>
  <si>
    <t xml:space="preserve">Урал-42112 </t>
  </si>
  <si>
    <t xml:space="preserve">Автобус </t>
  </si>
  <si>
    <t>Т 929 КО 86</t>
  </si>
  <si>
    <t>УРАЛ 32552-0010</t>
  </si>
  <si>
    <t>Автобус специальный</t>
  </si>
  <si>
    <t>Е 116 АН 89</t>
  </si>
  <si>
    <t>Грузовой самосвал</t>
  </si>
  <si>
    <t>УРАЛ-5557</t>
  </si>
  <si>
    <t>ППУА-1600/100</t>
  </si>
  <si>
    <t>Р 790 АТ 89</t>
  </si>
  <si>
    <t>УРАЛ 42112</t>
  </si>
  <si>
    <t>УРАЛ 4320 АТЗ10</t>
  </si>
  <si>
    <t>Спец.заправщик для ГСМ</t>
  </si>
  <si>
    <t>Урал 4320</t>
  </si>
  <si>
    <t>Бортовой</t>
  </si>
  <si>
    <t>А 076 ЕХ 89</t>
  </si>
  <si>
    <t>Урал 5557</t>
  </si>
  <si>
    <t>Е 060 АР 89</t>
  </si>
  <si>
    <r>
      <t>УРАЛ-4320</t>
    </r>
    <r>
      <rPr>
        <sz val="11"/>
        <color rgb="FF000000"/>
        <rFont val="Times New Roman"/>
        <family val="1"/>
        <charset val="204"/>
      </rPr>
      <t>-42112</t>
    </r>
  </si>
  <si>
    <t>№ п/п (Лота)</t>
  </si>
  <si>
    <t>Местоположение имущества</t>
  </si>
  <si>
    <t>г.Когалым</t>
  </si>
  <si>
    <t>г.Нефтеюганск</t>
  </si>
  <si>
    <t>г.Нижневартовск</t>
  </si>
  <si>
    <t>г.Ноябрьск</t>
  </si>
  <si>
    <t>г.Новый Уренгой</t>
  </si>
  <si>
    <t>г.Сургут</t>
  </si>
  <si>
    <t>г.Ишим</t>
  </si>
  <si>
    <t>г.Тобольск</t>
  </si>
  <si>
    <t>г.Заводоуковск</t>
  </si>
  <si>
    <t>г.Тюмень</t>
  </si>
  <si>
    <t>г.Урай</t>
  </si>
  <si>
    <t>г.Нягань</t>
  </si>
  <si>
    <t>Н 592 ЕР 86</t>
  </si>
  <si>
    <t>С 065 АС 86</t>
  </si>
  <si>
    <t>А 031 НО86</t>
  </si>
  <si>
    <t>У 642 ТХ 86</t>
  </si>
  <si>
    <t>У 644 ТХ 86</t>
  </si>
  <si>
    <t>У 643 ТХ 86</t>
  </si>
  <si>
    <t>У 677 ЕВ 86</t>
  </si>
  <si>
    <t>С 539 МО 86</t>
  </si>
  <si>
    <t>В 884 ОЕ 86</t>
  </si>
  <si>
    <t>М 436 МР 86</t>
  </si>
  <si>
    <t>У 408 ТЕ 86</t>
  </si>
  <si>
    <t>М 224 МР 86</t>
  </si>
  <si>
    <t>С 683 ЕК89</t>
  </si>
  <si>
    <t>А 688 ЕХ89</t>
  </si>
  <si>
    <t>У 023 УХ 86</t>
  </si>
  <si>
    <t>С 536 МО 86</t>
  </si>
  <si>
    <t>М 433 МР 86</t>
  </si>
  <si>
    <t>Т 693 ОЕ 86</t>
  </si>
  <si>
    <t>Е 981 УС 86</t>
  </si>
  <si>
    <t>М 221 МР 86</t>
  </si>
  <si>
    <t>Н 618 УО 86</t>
  </si>
  <si>
    <t>Н 619 УО 86</t>
  </si>
  <si>
    <t>Н 621 УО 86</t>
  </si>
  <si>
    <t>Н 620 УО 86</t>
  </si>
  <si>
    <t>Р 369 ЕХ89</t>
  </si>
  <si>
    <t>Н 886 ЕТ89</t>
  </si>
  <si>
    <t>М 509 ЕО 86</t>
  </si>
  <si>
    <t>Н 630 АО 86</t>
  </si>
  <si>
    <t>Т 483 АЕ 86</t>
  </si>
  <si>
    <t>К 053 ВУ 86</t>
  </si>
  <si>
    <t>Х 330 АР 86</t>
  </si>
  <si>
    <t>Т 899 АЕ 86</t>
  </si>
  <si>
    <t>В 953 МР 86</t>
  </si>
  <si>
    <t>Р 359 ЕМ 86</t>
  </si>
  <si>
    <t>С 876 АС 86</t>
  </si>
  <si>
    <t>М 739 НЕ86</t>
  </si>
  <si>
    <t>М 452 НТ86</t>
  </si>
  <si>
    <t>Т 892 АА89</t>
  </si>
  <si>
    <t>Т 192 АЕ89</t>
  </si>
  <si>
    <t>А 078 ЕХ89</t>
  </si>
  <si>
    <t xml:space="preserve">АН 0125 86 </t>
  </si>
  <si>
    <t>АВ 320886</t>
  </si>
  <si>
    <t>Приложение</t>
  </si>
  <si>
    <r>
      <t xml:space="preserve">Первоначальная цена продажи посредством публичного предложения, руб. </t>
    </r>
    <r>
      <rPr>
        <b/>
        <sz val="11"/>
        <color rgb="FFFF0000"/>
        <rFont val="Times New Roman"/>
        <family val="1"/>
        <charset val="204"/>
      </rPr>
      <t>без НДС</t>
    </r>
  </si>
  <si>
    <t>Первоначальная цена продажи посредством публичного предложения, руб. с НДС</t>
  </si>
  <si>
    <r>
      <t>Цена отсечения (</t>
    </r>
    <r>
      <rPr>
        <b/>
        <sz val="11"/>
        <color rgb="FFFF0000"/>
        <rFont val="Times New Roman"/>
        <family val="1"/>
        <charset val="204"/>
      </rPr>
      <t>ЭТП</t>
    </r>
    <r>
      <rPr>
        <b/>
        <sz val="11"/>
        <color theme="1"/>
        <rFont val="Times New Roman"/>
        <family val="1"/>
        <charset val="204"/>
      </rPr>
      <t xml:space="preserve">), руб. </t>
    </r>
    <r>
      <rPr>
        <b/>
        <sz val="11"/>
        <color rgb="FFFF0000"/>
        <rFont val="Times New Roman"/>
        <family val="1"/>
        <charset val="204"/>
      </rPr>
      <t>без НДС</t>
    </r>
  </si>
  <si>
    <r>
      <t>Цена отсечения (</t>
    </r>
    <r>
      <rPr>
        <b/>
        <sz val="11"/>
        <color rgb="FFFF0000"/>
        <rFont val="Times New Roman"/>
        <family val="1"/>
        <charset val="204"/>
      </rPr>
      <t>ЭТП</t>
    </r>
    <r>
      <rPr>
        <b/>
        <sz val="11"/>
        <color theme="1"/>
        <rFont val="Times New Roman"/>
        <family val="1"/>
        <charset val="204"/>
      </rPr>
      <t xml:space="preserve">), руб. </t>
    </r>
    <r>
      <rPr>
        <b/>
        <sz val="11"/>
        <color rgb="FFFF0000"/>
        <rFont val="Times New Roman"/>
        <family val="1"/>
        <charset val="204"/>
      </rPr>
      <t>с НДС</t>
    </r>
  </si>
  <si>
    <t>Шаг понижения (-10%), руб. с НДС</t>
  </si>
  <si>
    <t>Шаг аукциона (+5%), руб. с НДС</t>
  </si>
  <si>
    <t>Перечень транспортных средств, планируемых к реализации посредством публичного предложения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</si>
</sst>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3" borderId="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outlinePr summaryRight="0"/>
  </sheetPr>
  <dimension ref="A1:P81"/>
  <sheetViews>
    <sheetView tabSelected="1" topLeftCell="H67" zoomScaleNormal="100" zoomScaleSheetLayoutView="100" workbookViewId="0">
      <selection activeCell="P7" sqref="P7"/>
    </sheetView>
  </sheetViews>
  <sheetFormatPr defaultRowHeight="15" x14ac:dyDescent="0.25"/>
  <cols>
    <col min="1" max="1" width="7.28515625" style="1" customWidth="1"/>
    <col min="2" max="2" width="20.7109375" style="1" customWidth="1"/>
    <col min="3" max="3" width="18.85546875" style="1" customWidth="1"/>
    <col min="4" max="4" width="13.140625" style="1" bestFit="1" customWidth="1"/>
    <col min="5" max="5" width="26.28515625" style="1" customWidth="1"/>
    <col min="6" max="6" width="33" style="1" bestFit="1" customWidth="1"/>
    <col min="7" max="7" width="15.85546875" style="1" customWidth="1"/>
    <col min="8" max="8" width="9.5703125" style="1" customWidth="1"/>
    <col min="9" max="10" width="21.85546875" style="1" customWidth="1"/>
    <col min="11" max="11" width="16.85546875" style="1" customWidth="1"/>
    <col min="12" max="12" width="17.28515625" style="1" customWidth="1"/>
    <col min="13" max="13" width="14.7109375" style="1" customWidth="1"/>
    <col min="14" max="14" width="14.140625" style="1" customWidth="1"/>
    <col min="15" max="16384" width="9.140625" style="1"/>
  </cols>
  <sheetData>
    <row r="1" spans="1:14" x14ac:dyDescent="0.25">
      <c r="N1" s="20" t="s">
        <v>204</v>
      </c>
    </row>
    <row r="3" spans="1:14" s="5" customFormat="1" ht="18.75" x14ac:dyDescent="0.25">
      <c r="A3" s="22" t="s">
        <v>211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</row>
    <row r="4" spans="1:14" x14ac:dyDescent="0.25">
      <c r="B4" s="2"/>
    </row>
    <row r="5" spans="1:14" ht="94.5" customHeight="1" x14ac:dyDescent="0.25">
      <c r="A5" s="4" t="s">
        <v>148</v>
      </c>
      <c r="B5" s="4" t="s">
        <v>47</v>
      </c>
      <c r="C5" s="3" t="s">
        <v>149</v>
      </c>
      <c r="D5" s="4" t="s">
        <v>21</v>
      </c>
      <c r="E5" s="4" t="s">
        <v>0</v>
      </c>
      <c r="F5" s="4" t="s">
        <v>1</v>
      </c>
      <c r="G5" s="4" t="s">
        <v>2</v>
      </c>
      <c r="H5" s="4" t="s">
        <v>3</v>
      </c>
      <c r="I5" s="17" t="s">
        <v>205</v>
      </c>
      <c r="J5" s="17" t="s">
        <v>206</v>
      </c>
      <c r="K5" s="17" t="s">
        <v>207</v>
      </c>
      <c r="L5" s="17" t="s">
        <v>208</v>
      </c>
      <c r="M5" s="17" t="s">
        <v>209</v>
      </c>
      <c r="N5" s="17" t="s">
        <v>210</v>
      </c>
    </row>
    <row r="6" spans="1:14" s="7" customFormat="1" ht="12" x14ac:dyDescent="0.25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18">
        <v>9</v>
      </c>
      <c r="J6" s="18">
        <v>10</v>
      </c>
      <c r="K6" s="18">
        <v>11</v>
      </c>
      <c r="L6" s="18">
        <v>12</v>
      </c>
      <c r="M6" s="18">
        <v>13</v>
      </c>
      <c r="N6" s="18">
        <v>14</v>
      </c>
    </row>
    <row r="7" spans="1:14" s="13" customFormat="1" x14ac:dyDescent="0.25">
      <c r="A7" s="8">
        <v>1</v>
      </c>
      <c r="B7" s="9" t="s">
        <v>45</v>
      </c>
      <c r="C7" s="10" t="s">
        <v>153</v>
      </c>
      <c r="D7" s="11">
        <v>7544</v>
      </c>
      <c r="E7" s="9" t="s">
        <v>4</v>
      </c>
      <c r="F7" s="9" t="s">
        <v>5</v>
      </c>
      <c r="G7" s="8" t="s">
        <v>6</v>
      </c>
      <c r="H7" s="8">
        <v>2011</v>
      </c>
      <c r="I7" s="19">
        <v>280384.18</v>
      </c>
      <c r="J7" s="19">
        <f>I7*1.2</f>
        <v>336461.016</v>
      </c>
      <c r="K7" s="12">
        <f>L7/1.2</f>
        <v>224307.34400000001</v>
      </c>
      <c r="L7" s="12">
        <f>J7-(M7*2)</f>
        <v>269168.81280000001</v>
      </c>
      <c r="M7" s="12">
        <f>J7*10%</f>
        <v>33646.101600000002</v>
      </c>
      <c r="N7" s="12">
        <f>M7/2</f>
        <v>16823.050800000001</v>
      </c>
    </row>
    <row r="8" spans="1:14" s="13" customFormat="1" x14ac:dyDescent="0.25">
      <c r="A8" s="8">
        <f>A7+1</f>
        <v>2</v>
      </c>
      <c r="B8" s="9" t="s">
        <v>23</v>
      </c>
      <c r="C8" s="10" t="s">
        <v>158</v>
      </c>
      <c r="D8" s="11">
        <v>14132</v>
      </c>
      <c r="E8" s="9" t="s">
        <v>7</v>
      </c>
      <c r="F8" s="9" t="s">
        <v>8</v>
      </c>
      <c r="G8" s="8" t="s">
        <v>9</v>
      </c>
      <c r="H8" s="8">
        <v>1987</v>
      </c>
      <c r="I8" s="19">
        <v>140666.67000000001</v>
      </c>
      <c r="J8" s="19">
        <f t="shared" ref="J8:J71" si="0">I8*1.2</f>
        <v>168800.00400000002</v>
      </c>
      <c r="K8" s="12">
        <f t="shared" ref="K8:K71" si="1">L8/1.2</f>
        <v>70333.335000000006</v>
      </c>
      <c r="L8" s="12">
        <f>J8-(M8*5)</f>
        <v>84400.002000000008</v>
      </c>
      <c r="M8" s="12">
        <f>J8*10%</f>
        <v>16880.000400000001</v>
      </c>
      <c r="N8" s="12">
        <f t="shared" ref="N8:N71" si="2">M8/2</f>
        <v>8440.0002000000004</v>
      </c>
    </row>
    <row r="9" spans="1:14" s="13" customFormat="1" x14ac:dyDescent="0.25">
      <c r="A9" s="8">
        <f t="shared" ref="A9:A72" si="3">A8+1</f>
        <v>3</v>
      </c>
      <c r="B9" s="9" t="s">
        <v>49</v>
      </c>
      <c r="C9" s="10" t="s">
        <v>155</v>
      </c>
      <c r="D9" s="11">
        <v>41304</v>
      </c>
      <c r="E9" s="9" t="s">
        <v>10</v>
      </c>
      <c r="F9" s="9" t="s">
        <v>11</v>
      </c>
      <c r="G9" s="8" t="s">
        <v>12</v>
      </c>
      <c r="H9" s="8">
        <v>1994</v>
      </c>
      <c r="I9" s="19">
        <v>565666.67000000004</v>
      </c>
      <c r="J9" s="19">
        <f t="shared" si="0"/>
        <v>678800.00400000007</v>
      </c>
      <c r="K9" s="12">
        <f t="shared" si="1"/>
        <v>509100.00300000008</v>
      </c>
      <c r="L9" s="12">
        <f>J9-(M9*1)</f>
        <v>610920.00360000005</v>
      </c>
      <c r="M9" s="12">
        <f>J9*10%</f>
        <v>67880.000400000004</v>
      </c>
      <c r="N9" s="12">
        <f t="shared" si="2"/>
        <v>33940.000200000002</v>
      </c>
    </row>
    <row r="10" spans="1:14" s="13" customFormat="1" ht="45" x14ac:dyDescent="0.25">
      <c r="A10" s="8">
        <f t="shared" si="3"/>
        <v>4</v>
      </c>
      <c r="B10" s="9" t="s">
        <v>49</v>
      </c>
      <c r="C10" s="10" t="s">
        <v>155</v>
      </c>
      <c r="D10" s="11">
        <v>3002</v>
      </c>
      <c r="E10" s="9" t="s">
        <v>13</v>
      </c>
      <c r="F10" s="9" t="s">
        <v>14</v>
      </c>
      <c r="G10" s="8" t="s">
        <v>15</v>
      </c>
      <c r="H10" s="8">
        <v>1999</v>
      </c>
      <c r="I10" s="19">
        <v>129833.33</v>
      </c>
      <c r="J10" s="19">
        <f t="shared" si="0"/>
        <v>155799.99599999998</v>
      </c>
      <c r="K10" s="12">
        <f t="shared" si="1"/>
        <v>64916.664999999994</v>
      </c>
      <c r="L10" s="12">
        <f>J10-(M10*5)</f>
        <v>77899.997999999992</v>
      </c>
      <c r="M10" s="12">
        <f>J10*10%</f>
        <v>15579.999599999999</v>
      </c>
      <c r="N10" s="12">
        <f t="shared" si="2"/>
        <v>7789.9997999999996</v>
      </c>
    </row>
    <row r="11" spans="1:14" s="13" customFormat="1" x14ac:dyDescent="0.25">
      <c r="A11" s="8">
        <f t="shared" si="3"/>
        <v>5</v>
      </c>
      <c r="B11" s="9" t="s">
        <v>50</v>
      </c>
      <c r="C11" s="10" t="s">
        <v>152</v>
      </c>
      <c r="D11" s="11">
        <v>50811</v>
      </c>
      <c r="E11" s="9" t="s">
        <v>16</v>
      </c>
      <c r="F11" s="9" t="s">
        <v>17</v>
      </c>
      <c r="G11" s="8" t="s">
        <v>203</v>
      </c>
      <c r="H11" s="8">
        <v>1994</v>
      </c>
      <c r="I11" s="19">
        <v>108166.67</v>
      </c>
      <c r="J11" s="19">
        <f t="shared" si="0"/>
        <v>129800.00399999999</v>
      </c>
      <c r="K11" s="12">
        <f t="shared" si="1"/>
        <v>75716.668999999994</v>
      </c>
      <c r="L11" s="12">
        <f>J11-(M11*3)</f>
        <v>90860.002799999987</v>
      </c>
      <c r="M11" s="12">
        <f>J11*10%</f>
        <v>12980.000399999999</v>
      </c>
      <c r="N11" s="12">
        <f t="shared" si="2"/>
        <v>6490.0001999999995</v>
      </c>
    </row>
    <row r="12" spans="1:14" s="13" customFormat="1" x14ac:dyDescent="0.25">
      <c r="A12" s="8">
        <f t="shared" si="3"/>
        <v>6</v>
      </c>
      <c r="B12" s="9" t="s">
        <v>50</v>
      </c>
      <c r="C12" s="10" t="s">
        <v>152</v>
      </c>
      <c r="D12" s="11">
        <v>50766</v>
      </c>
      <c r="E12" s="9" t="s">
        <v>18</v>
      </c>
      <c r="F12" s="9" t="s">
        <v>19</v>
      </c>
      <c r="G12" s="8" t="s">
        <v>202</v>
      </c>
      <c r="H12" s="8">
        <v>1992</v>
      </c>
      <c r="I12" s="19">
        <v>79833.33</v>
      </c>
      <c r="J12" s="19">
        <f t="shared" si="0"/>
        <v>95799.995999999999</v>
      </c>
      <c r="K12" s="12">
        <f t="shared" si="1"/>
        <v>63866.663999999997</v>
      </c>
      <c r="L12" s="12">
        <f>J12-(M12*2)</f>
        <v>76639.996799999994</v>
      </c>
      <c r="M12" s="12">
        <f>J12*10%</f>
        <v>9579.999600000001</v>
      </c>
      <c r="N12" s="12">
        <f t="shared" si="2"/>
        <v>4789.9998000000005</v>
      </c>
    </row>
    <row r="13" spans="1:14" s="13" customFormat="1" ht="30" x14ac:dyDescent="0.25">
      <c r="A13" s="8">
        <f t="shared" si="3"/>
        <v>7</v>
      </c>
      <c r="B13" s="9" t="s">
        <v>23</v>
      </c>
      <c r="C13" s="10" t="s">
        <v>156</v>
      </c>
      <c r="D13" s="14" t="s">
        <v>46</v>
      </c>
      <c r="E13" s="9" t="s">
        <v>24</v>
      </c>
      <c r="F13" s="9" t="s">
        <v>25</v>
      </c>
      <c r="G13" s="8" t="s">
        <v>26</v>
      </c>
      <c r="H13" s="8">
        <v>2012</v>
      </c>
      <c r="I13" s="19">
        <v>88573.37</v>
      </c>
      <c r="J13" s="19">
        <f t="shared" si="0"/>
        <v>106288.04399999999</v>
      </c>
      <c r="K13" s="12">
        <f t="shared" si="1"/>
        <v>62001.358999999989</v>
      </c>
      <c r="L13" s="12">
        <f>J13-(M13*3)</f>
        <v>74401.630799999984</v>
      </c>
      <c r="M13" s="12">
        <f>J13*10%</f>
        <v>10628.804400000001</v>
      </c>
      <c r="N13" s="12">
        <f t="shared" si="2"/>
        <v>5314.4022000000004</v>
      </c>
    </row>
    <row r="14" spans="1:14" s="13" customFormat="1" x14ac:dyDescent="0.25">
      <c r="A14" s="8">
        <f t="shared" si="3"/>
        <v>8</v>
      </c>
      <c r="B14" s="9" t="s">
        <v>23</v>
      </c>
      <c r="C14" s="10" t="s">
        <v>159</v>
      </c>
      <c r="D14" s="11">
        <v>20192</v>
      </c>
      <c r="E14" s="9" t="s">
        <v>27</v>
      </c>
      <c r="F14" s="9" t="s">
        <v>28</v>
      </c>
      <c r="G14" s="8" t="s">
        <v>29</v>
      </c>
      <c r="H14" s="8">
        <v>1994</v>
      </c>
      <c r="I14" s="19">
        <v>15566.67</v>
      </c>
      <c r="J14" s="19">
        <f t="shared" si="0"/>
        <v>18680.004000000001</v>
      </c>
      <c r="K14" s="12">
        <f t="shared" si="1"/>
        <v>12453.336000000001</v>
      </c>
      <c r="L14" s="12">
        <f>J14-(M14*2)</f>
        <v>14944.003200000001</v>
      </c>
      <c r="M14" s="12">
        <f>J14*10%</f>
        <v>1868.0004000000001</v>
      </c>
      <c r="N14" s="12">
        <f t="shared" si="2"/>
        <v>934.00020000000006</v>
      </c>
    </row>
    <row r="15" spans="1:14" s="13" customFormat="1" x14ac:dyDescent="0.25">
      <c r="A15" s="8">
        <f t="shared" si="3"/>
        <v>9</v>
      </c>
      <c r="B15" s="9" t="s">
        <v>23</v>
      </c>
      <c r="C15" s="10" t="s">
        <v>156</v>
      </c>
      <c r="D15" s="11">
        <v>5008370</v>
      </c>
      <c r="E15" s="9" t="s">
        <v>30</v>
      </c>
      <c r="F15" s="9" t="s">
        <v>31</v>
      </c>
      <c r="G15" s="8" t="s">
        <v>32</v>
      </c>
      <c r="H15" s="8">
        <v>1991</v>
      </c>
      <c r="I15" s="19">
        <v>85566.67</v>
      </c>
      <c r="J15" s="19">
        <f t="shared" si="0"/>
        <v>102680.004</v>
      </c>
      <c r="K15" s="12">
        <f t="shared" si="1"/>
        <v>42783.334999999999</v>
      </c>
      <c r="L15" s="12">
        <f>J15-(M15*5)</f>
        <v>51340.001999999993</v>
      </c>
      <c r="M15" s="12">
        <f>J15*10%</f>
        <v>10268.000400000001</v>
      </c>
      <c r="N15" s="12">
        <f t="shared" si="2"/>
        <v>5134.0002000000004</v>
      </c>
    </row>
    <row r="16" spans="1:14" s="13" customFormat="1" x14ac:dyDescent="0.25">
      <c r="A16" s="8">
        <f t="shared" si="3"/>
        <v>10</v>
      </c>
      <c r="B16" s="9" t="s">
        <v>22</v>
      </c>
      <c r="C16" s="10" t="s">
        <v>151</v>
      </c>
      <c r="D16" s="11">
        <v>5056977</v>
      </c>
      <c r="E16" s="9" t="s">
        <v>35</v>
      </c>
      <c r="F16" s="9" t="s">
        <v>36</v>
      </c>
      <c r="G16" s="8" t="s">
        <v>162</v>
      </c>
      <c r="H16" s="8">
        <v>1998</v>
      </c>
      <c r="I16" s="19">
        <v>45566.67</v>
      </c>
      <c r="J16" s="19">
        <f t="shared" si="0"/>
        <v>54680.003999999994</v>
      </c>
      <c r="K16" s="12">
        <f t="shared" si="1"/>
        <v>22783.334999999995</v>
      </c>
      <c r="L16" s="12">
        <f>J16-(M16*5)</f>
        <v>27340.001999999993</v>
      </c>
      <c r="M16" s="12">
        <f>J16*10%</f>
        <v>5468.0003999999999</v>
      </c>
      <c r="N16" s="12">
        <f t="shared" si="2"/>
        <v>2734.0001999999999</v>
      </c>
    </row>
    <row r="17" spans="1:14" s="13" customFormat="1" x14ac:dyDescent="0.25">
      <c r="A17" s="8">
        <f t="shared" si="3"/>
        <v>11</v>
      </c>
      <c r="B17" s="9" t="s">
        <v>22</v>
      </c>
      <c r="C17" s="10" t="s">
        <v>151</v>
      </c>
      <c r="D17" s="11">
        <v>5028177</v>
      </c>
      <c r="E17" s="9" t="s">
        <v>37</v>
      </c>
      <c r="F17" s="9" t="s">
        <v>38</v>
      </c>
      <c r="G17" s="8" t="s">
        <v>163</v>
      </c>
      <c r="H17" s="8">
        <v>1996</v>
      </c>
      <c r="I17" s="19">
        <v>37233.33</v>
      </c>
      <c r="J17" s="19">
        <f t="shared" si="0"/>
        <v>44679.995999999999</v>
      </c>
      <c r="K17" s="12">
        <f t="shared" si="1"/>
        <v>18616.665000000001</v>
      </c>
      <c r="L17" s="12">
        <f>J17-(M17*5)</f>
        <v>22339.998</v>
      </c>
      <c r="M17" s="12">
        <f>J17*10%</f>
        <v>4467.9996000000001</v>
      </c>
      <c r="N17" s="12">
        <f t="shared" si="2"/>
        <v>2233.9998000000001</v>
      </c>
    </row>
    <row r="18" spans="1:14" s="13" customFormat="1" x14ac:dyDescent="0.25">
      <c r="A18" s="8">
        <f t="shared" si="3"/>
        <v>12</v>
      </c>
      <c r="B18" s="9" t="s">
        <v>22</v>
      </c>
      <c r="C18" s="10" t="s">
        <v>151</v>
      </c>
      <c r="D18" s="11">
        <v>5057460</v>
      </c>
      <c r="E18" s="9" t="s">
        <v>37</v>
      </c>
      <c r="F18" s="9" t="s">
        <v>39</v>
      </c>
      <c r="G18" s="8" t="s">
        <v>164</v>
      </c>
      <c r="H18" s="8">
        <v>1999</v>
      </c>
      <c r="I18" s="19">
        <v>120566.67</v>
      </c>
      <c r="J18" s="19">
        <f t="shared" si="0"/>
        <v>144680.00399999999</v>
      </c>
      <c r="K18" s="12">
        <f t="shared" si="1"/>
        <v>60283.334999999999</v>
      </c>
      <c r="L18" s="12">
        <f>J18-(M18*5)</f>
        <v>72340.001999999993</v>
      </c>
      <c r="M18" s="12">
        <f>J18*10%</f>
        <v>14468.000399999999</v>
      </c>
      <c r="N18" s="12">
        <f t="shared" si="2"/>
        <v>7234.0001999999995</v>
      </c>
    </row>
    <row r="19" spans="1:14" s="13" customFormat="1" x14ac:dyDescent="0.25">
      <c r="A19" s="8">
        <f t="shared" si="3"/>
        <v>13</v>
      </c>
      <c r="B19" s="9" t="s">
        <v>40</v>
      </c>
      <c r="C19" s="10" t="s">
        <v>150</v>
      </c>
      <c r="D19" s="11">
        <v>7182</v>
      </c>
      <c r="E19" s="9" t="s">
        <v>41</v>
      </c>
      <c r="F19" s="9" t="s">
        <v>42</v>
      </c>
      <c r="G19" s="8" t="s">
        <v>165</v>
      </c>
      <c r="H19" s="8">
        <v>2010</v>
      </c>
      <c r="I19" s="19">
        <v>122233.33</v>
      </c>
      <c r="J19" s="19">
        <f t="shared" si="0"/>
        <v>146679.99599999998</v>
      </c>
      <c r="K19" s="12">
        <f t="shared" si="1"/>
        <v>61116.664999999994</v>
      </c>
      <c r="L19" s="12">
        <f>J19-(M19*5)</f>
        <v>73339.997999999992</v>
      </c>
      <c r="M19" s="12">
        <f>J19*10%</f>
        <v>14667.999599999999</v>
      </c>
      <c r="N19" s="12">
        <f t="shared" si="2"/>
        <v>7333.9997999999996</v>
      </c>
    </row>
    <row r="20" spans="1:14" s="13" customFormat="1" x14ac:dyDescent="0.25">
      <c r="A20" s="8">
        <f t="shared" si="3"/>
        <v>14</v>
      </c>
      <c r="B20" s="9" t="s">
        <v>40</v>
      </c>
      <c r="C20" s="10" t="s">
        <v>150</v>
      </c>
      <c r="D20" s="11">
        <v>7183</v>
      </c>
      <c r="E20" s="9" t="s">
        <v>41</v>
      </c>
      <c r="F20" s="9" t="s">
        <v>34</v>
      </c>
      <c r="G20" s="8" t="s">
        <v>166</v>
      </c>
      <c r="H20" s="8">
        <v>2010</v>
      </c>
      <c r="I20" s="19">
        <v>122233.33</v>
      </c>
      <c r="J20" s="19">
        <f t="shared" si="0"/>
        <v>146679.99599999998</v>
      </c>
      <c r="K20" s="12">
        <f t="shared" si="1"/>
        <v>61116.664999999994</v>
      </c>
      <c r="L20" s="12">
        <f>J20-(M20*5)</f>
        <v>73339.997999999992</v>
      </c>
      <c r="M20" s="12">
        <f>J20*10%</f>
        <v>14667.999599999999</v>
      </c>
      <c r="N20" s="12">
        <f t="shared" si="2"/>
        <v>7333.9997999999996</v>
      </c>
    </row>
    <row r="21" spans="1:14" s="13" customFormat="1" x14ac:dyDescent="0.25">
      <c r="A21" s="8">
        <f t="shared" si="3"/>
        <v>15</v>
      </c>
      <c r="B21" s="9" t="s">
        <v>40</v>
      </c>
      <c r="C21" s="10" t="s">
        <v>150</v>
      </c>
      <c r="D21" s="11">
        <v>7184</v>
      </c>
      <c r="E21" s="9" t="s">
        <v>41</v>
      </c>
      <c r="F21" s="9" t="s">
        <v>42</v>
      </c>
      <c r="G21" s="8" t="s">
        <v>167</v>
      </c>
      <c r="H21" s="8">
        <v>2010</v>
      </c>
      <c r="I21" s="19">
        <v>122233.33</v>
      </c>
      <c r="J21" s="19">
        <f t="shared" si="0"/>
        <v>146679.99599999998</v>
      </c>
      <c r="K21" s="12">
        <f t="shared" si="1"/>
        <v>61116.664999999994</v>
      </c>
      <c r="L21" s="12">
        <f>J21-(M21*5)</f>
        <v>73339.997999999992</v>
      </c>
      <c r="M21" s="12">
        <f>J21*10%</f>
        <v>14667.999599999999</v>
      </c>
      <c r="N21" s="12">
        <f t="shared" si="2"/>
        <v>7333.9997999999996</v>
      </c>
    </row>
    <row r="22" spans="1:14" s="13" customFormat="1" x14ac:dyDescent="0.25">
      <c r="A22" s="8">
        <f t="shared" si="3"/>
        <v>16</v>
      </c>
      <c r="B22" s="9" t="s">
        <v>40</v>
      </c>
      <c r="C22" s="10" t="s">
        <v>150</v>
      </c>
      <c r="D22" s="11">
        <v>855</v>
      </c>
      <c r="E22" s="9" t="s">
        <v>43</v>
      </c>
      <c r="F22" s="9" t="s">
        <v>44</v>
      </c>
      <c r="G22" s="8" t="s">
        <v>168</v>
      </c>
      <c r="H22" s="8">
        <v>1997</v>
      </c>
      <c r="I22" s="19">
        <v>68066.67</v>
      </c>
      <c r="J22" s="19">
        <f t="shared" si="0"/>
        <v>81680.004000000001</v>
      </c>
      <c r="K22" s="12">
        <f t="shared" si="1"/>
        <v>61260.002999999997</v>
      </c>
      <c r="L22" s="12">
        <f>J22-(M22*1)</f>
        <v>73512.003599999996</v>
      </c>
      <c r="M22" s="12">
        <f>J22*10%</f>
        <v>8168.0004000000008</v>
      </c>
      <c r="N22" s="12">
        <f t="shared" si="2"/>
        <v>4084.0002000000004</v>
      </c>
    </row>
    <row r="23" spans="1:14" s="13" customFormat="1" x14ac:dyDescent="0.25">
      <c r="A23" s="8">
        <f t="shared" si="3"/>
        <v>17</v>
      </c>
      <c r="B23" s="9" t="s">
        <v>23</v>
      </c>
      <c r="C23" s="10" t="s">
        <v>159</v>
      </c>
      <c r="D23" s="14" t="s">
        <v>71</v>
      </c>
      <c r="E23" s="9" t="s">
        <v>52</v>
      </c>
      <c r="F23" s="9" t="s">
        <v>53</v>
      </c>
      <c r="G23" s="8" t="s">
        <v>54</v>
      </c>
      <c r="H23" s="8">
        <v>2011</v>
      </c>
      <c r="I23" s="19">
        <v>429733.33</v>
      </c>
      <c r="J23" s="19">
        <f t="shared" si="0"/>
        <v>515679.99599999998</v>
      </c>
      <c r="K23" s="12">
        <f t="shared" si="1"/>
        <v>214866.66499999998</v>
      </c>
      <c r="L23" s="12">
        <f>J23-(M23*5)</f>
        <v>257839.99799999996</v>
      </c>
      <c r="M23" s="12">
        <f>J23*10%</f>
        <v>51567.999600000003</v>
      </c>
      <c r="N23" s="12">
        <f t="shared" si="2"/>
        <v>25783.999800000001</v>
      </c>
    </row>
    <row r="24" spans="1:14" s="13" customFormat="1" x14ac:dyDescent="0.25">
      <c r="A24" s="8">
        <f t="shared" si="3"/>
        <v>18</v>
      </c>
      <c r="B24" s="9" t="s">
        <v>23</v>
      </c>
      <c r="C24" s="10" t="s">
        <v>159</v>
      </c>
      <c r="D24" s="14" t="s">
        <v>72</v>
      </c>
      <c r="E24" s="9" t="s">
        <v>52</v>
      </c>
      <c r="F24" s="9" t="s">
        <v>55</v>
      </c>
      <c r="G24" s="8" t="s">
        <v>56</v>
      </c>
      <c r="H24" s="8">
        <v>2012</v>
      </c>
      <c r="I24" s="19">
        <v>592642.94999999995</v>
      </c>
      <c r="J24" s="19">
        <f t="shared" si="0"/>
        <v>711171.53999999992</v>
      </c>
      <c r="K24" s="12">
        <f t="shared" si="1"/>
        <v>474114.36</v>
      </c>
      <c r="L24" s="12">
        <f>J24-(M24*2)</f>
        <v>568937.23199999996</v>
      </c>
      <c r="M24" s="12">
        <f>J24*10%</f>
        <v>71117.153999999995</v>
      </c>
      <c r="N24" s="12">
        <f t="shared" si="2"/>
        <v>35558.576999999997</v>
      </c>
    </row>
    <row r="25" spans="1:14" s="13" customFormat="1" x14ac:dyDescent="0.25">
      <c r="A25" s="8">
        <f t="shared" si="3"/>
        <v>19</v>
      </c>
      <c r="B25" s="9" t="s">
        <v>23</v>
      </c>
      <c r="C25" s="10" t="s">
        <v>159</v>
      </c>
      <c r="D25" s="14" t="s">
        <v>73</v>
      </c>
      <c r="E25" s="9" t="s">
        <v>52</v>
      </c>
      <c r="F25" s="9" t="s">
        <v>55</v>
      </c>
      <c r="G25" s="8" t="s">
        <v>57</v>
      </c>
      <c r="H25" s="8">
        <v>2012</v>
      </c>
      <c r="I25" s="19">
        <v>592642.94999999995</v>
      </c>
      <c r="J25" s="19">
        <f t="shared" si="0"/>
        <v>711171.53999999992</v>
      </c>
      <c r="K25" s="12">
        <f t="shared" si="1"/>
        <v>474114.36</v>
      </c>
      <c r="L25" s="12">
        <f>J25-(M25*2)</f>
        <v>568937.23199999996</v>
      </c>
      <c r="M25" s="12">
        <f>J25*10%</f>
        <v>71117.153999999995</v>
      </c>
      <c r="N25" s="12">
        <f t="shared" si="2"/>
        <v>35558.576999999997</v>
      </c>
    </row>
    <row r="26" spans="1:14" s="13" customFormat="1" x14ac:dyDescent="0.25">
      <c r="A26" s="8">
        <f t="shared" si="3"/>
        <v>20</v>
      </c>
      <c r="B26" s="9" t="s">
        <v>23</v>
      </c>
      <c r="C26" s="10" t="s">
        <v>156</v>
      </c>
      <c r="D26" s="11">
        <v>3500000192</v>
      </c>
      <c r="E26" s="9" t="s">
        <v>58</v>
      </c>
      <c r="F26" s="9" t="s">
        <v>59</v>
      </c>
      <c r="G26" s="8" t="s">
        <v>60</v>
      </c>
      <c r="H26" s="8">
        <v>2001</v>
      </c>
      <c r="I26" s="19">
        <v>140566.67000000001</v>
      </c>
      <c r="J26" s="19">
        <f t="shared" si="0"/>
        <v>168680.00400000002</v>
      </c>
      <c r="K26" s="12">
        <f t="shared" si="1"/>
        <v>98396.669000000024</v>
      </c>
      <c r="L26" s="12">
        <f>J26-(M26*3)</f>
        <v>118076.00280000002</v>
      </c>
      <c r="M26" s="12">
        <f>J26*10%</f>
        <v>16868.000400000001</v>
      </c>
      <c r="N26" s="12">
        <f t="shared" si="2"/>
        <v>8434.0002000000004</v>
      </c>
    </row>
    <row r="27" spans="1:14" s="13" customFormat="1" x14ac:dyDescent="0.25">
      <c r="A27" s="8">
        <f t="shared" si="3"/>
        <v>21</v>
      </c>
      <c r="B27" s="9" t="s">
        <v>22</v>
      </c>
      <c r="C27" s="10" t="s">
        <v>151</v>
      </c>
      <c r="D27" s="11">
        <v>5018260</v>
      </c>
      <c r="E27" s="9" t="s">
        <v>61</v>
      </c>
      <c r="F27" s="9" t="s">
        <v>62</v>
      </c>
      <c r="G27" s="8" t="s">
        <v>169</v>
      </c>
      <c r="H27" s="8">
        <v>1993</v>
      </c>
      <c r="I27" s="19">
        <v>56400</v>
      </c>
      <c r="J27" s="19">
        <f t="shared" si="0"/>
        <v>67680</v>
      </c>
      <c r="K27" s="12">
        <f t="shared" si="1"/>
        <v>45120</v>
      </c>
      <c r="L27" s="12">
        <f>J27-(M27*2)</f>
        <v>54144</v>
      </c>
      <c r="M27" s="12">
        <f>J27*10%</f>
        <v>6768</v>
      </c>
      <c r="N27" s="12">
        <f t="shared" si="2"/>
        <v>3384</v>
      </c>
    </row>
    <row r="28" spans="1:14" s="13" customFormat="1" x14ac:dyDescent="0.25">
      <c r="A28" s="8">
        <f t="shared" si="3"/>
        <v>22</v>
      </c>
      <c r="B28" s="9" t="s">
        <v>22</v>
      </c>
      <c r="C28" s="10" t="s">
        <v>151</v>
      </c>
      <c r="D28" s="11">
        <v>5060400</v>
      </c>
      <c r="E28" s="9" t="s">
        <v>63</v>
      </c>
      <c r="F28" s="9" t="s">
        <v>59</v>
      </c>
      <c r="G28" s="8" t="s">
        <v>170</v>
      </c>
      <c r="H28" s="8">
        <v>2001</v>
      </c>
      <c r="I28" s="19">
        <v>140566.67000000001</v>
      </c>
      <c r="J28" s="19">
        <f t="shared" si="0"/>
        <v>168680.00400000002</v>
      </c>
      <c r="K28" s="12">
        <f t="shared" si="1"/>
        <v>98396.669000000024</v>
      </c>
      <c r="L28" s="12">
        <f>J28-(M28*3)</f>
        <v>118076.00280000002</v>
      </c>
      <c r="M28" s="12">
        <f>J28*10%</f>
        <v>16868.000400000001</v>
      </c>
      <c r="N28" s="12">
        <f t="shared" si="2"/>
        <v>8434.0002000000004</v>
      </c>
    </row>
    <row r="29" spans="1:14" s="13" customFormat="1" x14ac:dyDescent="0.25">
      <c r="A29" s="8">
        <f t="shared" si="3"/>
        <v>23</v>
      </c>
      <c r="B29" s="9" t="s">
        <v>40</v>
      </c>
      <c r="C29" s="10" t="s">
        <v>150</v>
      </c>
      <c r="D29" s="11">
        <v>3333</v>
      </c>
      <c r="E29" s="9" t="s">
        <v>64</v>
      </c>
      <c r="F29" s="9" t="s">
        <v>62</v>
      </c>
      <c r="G29" s="8" t="s">
        <v>171</v>
      </c>
      <c r="H29" s="8">
        <v>1992</v>
      </c>
      <c r="I29" s="19">
        <v>54733.33</v>
      </c>
      <c r="J29" s="19">
        <f t="shared" si="0"/>
        <v>65679.995999999999</v>
      </c>
      <c r="K29" s="12">
        <f t="shared" si="1"/>
        <v>43786.664000000004</v>
      </c>
      <c r="L29" s="12">
        <f>J29-(M29*2)</f>
        <v>52543.996800000001</v>
      </c>
      <c r="M29" s="12">
        <f>J29*10%</f>
        <v>6567.9996000000001</v>
      </c>
      <c r="N29" s="12">
        <f t="shared" si="2"/>
        <v>3283.9998000000001</v>
      </c>
    </row>
    <row r="30" spans="1:14" s="13" customFormat="1" x14ac:dyDescent="0.25">
      <c r="A30" s="8">
        <f t="shared" si="3"/>
        <v>24</v>
      </c>
      <c r="B30" s="9" t="s">
        <v>40</v>
      </c>
      <c r="C30" s="10" t="s">
        <v>150</v>
      </c>
      <c r="D30" s="11">
        <v>7077</v>
      </c>
      <c r="E30" s="9" t="s">
        <v>65</v>
      </c>
      <c r="F30" s="9" t="s">
        <v>66</v>
      </c>
      <c r="G30" s="8" t="s">
        <v>172</v>
      </c>
      <c r="H30" s="8">
        <v>2008</v>
      </c>
      <c r="I30" s="19">
        <v>122233.33</v>
      </c>
      <c r="J30" s="19">
        <f t="shared" si="0"/>
        <v>146679.99599999998</v>
      </c>
      <c r="K30" s="12">
        <f t="shared" si="1"/>
        <v>61116.664999999994</v>
      </c>
      <c r="L30" s="12">
        <f>J30-(M30*5)</f>
        <v>73339.997999999992</v>
      </c>
      <c r="M30" s="12">
        <f>J30*10%</f>
        <v>14667.999599999999</v>
      </c>
      <c r="N30" s="12">
        <f t="shared" si="2"/>
        <v>7333.9997999999996</v>
      </c>
    </row>
    <row r="31" spans="1:14" s="13" customFormat="1" x14ac:dyDescent="0.25">
      <c r="A31" s="8">
        <f t="shared" si="3"/>
        <v>25</v>
      </c>
      <c r="B31" s="9" t="s">
        <v>40</v>
      </c>
      <c r="C31" s="10" t="s">
        <v>150</v>
      </c>
      <c r="D31" s="11">
        <v>3338</v>
      </c>
      <c r="E31" s="9" t="s">
        <v>67</v>
      </c>
      <c r="F31" s="9" t="s">
        <v>62</v>
      </c>
      <c r="G31" s="8" t="s">
        <v>173</v>
      </c>
      <c r="H31" s="8">
        <v>1996</v>
      </c>
      <c r="I31" s="19">
        <v>68066.67</v>
      </c>
      <c r="J31" s="19">
        <f t="shared" si="0"/>
        <v>81680.004000000001</v>
      </c>
      <c r="K31" s="12">
        <f t="shared" si="1"/>
        <v>47646.669000000002</v>
      </c>
      <c r="L31" s="12">
        <f>J31-(M31*3)</f>
        <v>57176.002800000002</v>
      </c>
      <c r="M31" s="12">
        <f>J31*10%</f>
        <v>8168.0004000000008</v>
      </c>
      <c r="N31" s="12">
        <f t="shared" si="2"/>
        <v>4084.0002000000004</v>
      </c>
    </row>
    <row r="32" spans="1:14" s="13" customFormat="1" ht="30" x14ac:dyDescent="0.25">
      <c r="A32" s="8">
        <f t="shared" si="3"/>
        <v>26</v>
      </c>
      <c r="B32" s="9" t="s">
        <v>51</v>
      </c>
      <c r="C32" s="10" t="s">
        <v>154</v>
      </c>
      <c r="D32" s="11">
        <v>7326</v>
      </c>
      <c r="E32" s="9" t="s">
        <v>68</v>
      </c>
      <c r="F32" s="9" t="s">
        <v>69</v>
      </c>
      <c r="G32" s="8" t="s">
        <v>174</v>
      </c>
      <c r="H32" s="8">
        <v>1999</v>
      </c>
      <c r="I32" s="19">
        <v>137233.32999999999</v>
      </c>
      <c r="J32" s="19">
        <f t="shared" si="0"/>
        <v>164679.99599999998</v>
      </c>
      <c r="K32" s="12">
        <f t="shared" si="1"/>
        <v>96063.330999999991</v>
      </c>
      <c r="L32" s="12">
        <f>J32-(M32*3)</f>
        <v>115275.99719999998</v>
      </c>
      <c r="M32" s="12">
        <f>J32*10%</f>
        <v>16467.999599999999</v>
      </c>
      <c r="N32" s="12">
        <f t="shared" si="2"/>
        <v>8233.9997999999996</v>
      </c>
    </row>
    <row r="33" spans="1:14" s="13" customFormat="1" x14ac:dyDescent="0.25">
      <c r="A33" s="8">
        <f t="shared" si="3"/>
        <v>27</v>
      </c>
      <c r="B33" s="9" t="s">
        <v>51</v>
      </c>
      <c r="C33" s="10" t="s">
        <v>154</v>
      </c>
      <c r="D33" s="11">
        <v>7341</v>
      </c>
      <c r="E33" s="9" t="s">
        <v>63</v>
      </c>
      <c r="F33" s="9" t="s">
        <v>70</v>
      </c>
      <c r="G33" s="8" t="s">
        <v>175</v>
      </c>
      <c r="H33" s="8">
        <v>2001</v>
      </c>
      <c r="I33" s="19">
        <v>140566.67000000001</v>
      </c>
      <c r="J33" s="19">
        <f t="shared" si="0"/>
        <v>168680.00400000002</v>
      </c>
      <c r="K33" s="12">
        <f t="shared" si="1"/>
        <v>98396.669000000024</v>
      </c>
      <c r="L33" s="12">
        <f>J33-(M33*3)</f>
        <v>118076.00280000002</v>
      </c>
      <c r="M33" s="12">
        <f>J33*10%</f>
        <v>16868.000400000001</v>
      </c>
      <c r="N33" s="12">
        <f t="shared" si="2"/>
        <v>8434.0002000000004</v>
      </c>
    </row>
    <row r="34" spans="1:14" s="13" customFormat="1" x14ac:dyDescent="0.25">
      <c r="A34" s="8">
        <f t="shared" si="3"/>
        <v>28</v>
      </c>
      <c r="B34" s="9" t="s">
        <v>22</v>
      </c>
      <c r="C34" s="10" t="s">
        <v>151</v>
      </c>
      <c r="D34" s="11">
        <v>5060419</v>
      </c>
      <c r="E34" s="9" t="s">
        <v>74</v>
      </c>
      <c r="F34" s="9" t="s">
        <v>75</v>
      </c>
      <c r="G34" s="8" t="s">
        <v>176</v>
      </c>
      <c r="H34" s="8">
        <v>2011</v>
      </c>
      <c r="I34" s="19">
        <v>52033.33</v>
      </c>
      <c r="J34" s="19">
        <f t="shared" si="0"/>
        <v>62439.995999999999</v>
      </c>
      <c r="K34" s="12">
        <f t="shared" si="1"/>
        <v>26016.665000000001</v>
      </c>
      <c r="L34" s="12">
        <f>J34-(M34*5)</f>
        <v>31219.998</v>
      </c>
      <c r="M34" s="12">
        <f>J34*10%</f>
        <v>6243.9996000000001</v>
      </c>
      <c r="N34" s="12">
        <f t="shared" si="2"/>
        <v>3121.9998000000001</v>
      </c>
    </row>
    <row r="35" spans="1:14" s="13" customFormat="1" x14ac:dyDescent="0.25">
      <c r="A35" s="8">
        <f t="shared" si="3"/>
        <v>29</v>
      </c>
      <c r="B35" s="9" t="s">
        <v>23</v>
      </c>
      <c r="C35" s="10" t="s">
        <v>159</v>
      </c>
      <c r="D35" s="11">
        <v>20799</v>
      </c>
      <c r="E35" s="9" t="s">
        <v>76</v>
      </c>
      <c r="F35" s="9" t="s">
        <v>55</v>
      </c>
      <c r="G35" s="8" t="s">
        <v>77</v>
      </c>
      <c r="H35" s="8">
        <v>1997</v>
      </c>
      <c r="I35" s="19">
        <v>27033.33</v>
      </c>
      <c r="J35" s="19">
        <f t="shared" si="0"/>
        <v>32439.995999999999</v>
      </c>
      <c r="K35" s="12">
        <f t="shared" si="1"/>
        <v>18923.330999999998</v>
      </c>
      <c r="L35" s="12">
        <f>J35-(M35*3)</f>
        <v>22707.997199999998</v>
      </c>
      <c r="M35" s="12">
        <f>J35*10%</f>
        <v>3243.9996000000001</v>
      </c>
      <c r="N35" s="12">
        <f t="shared" si="2"/>
        <v>1621.9998000000001</v>
      </c>
    </row>
    <row r="36" spans="1:14" s="13" customFormat="1" x14ac:dyDescent="0.25">
      <c r="A36" s="8">
        <f t="shared" si="3"/>
        <v>30</v>
      </c>
      <c r="B36" s="9" t="s">
        <v>23</v>
      </c>
      <c r="C36" s="10" t="s">
        <v>157</v>
      </c>
      <c r="D36" s="11">
        <v>513974</v>
      </c>
      <c r="E36" s="9" t="s">
        <v>78</v>
      </c>
      <c r="F36" s="9" t="s">
        <v>55</v>
      </c>
      <c r="G36" s="8" t="s">
        <v>79</v>
      </c>
      <c r="H36" s="8">
        <v>1994</v>
      </c>
      <c r="I36" s="19">
        <v>24533.33</v>
      </c>
      <c r="J36" s="19">
        <f t="shared" si="0"/>
        <v>29439.996000000003</v>
      </c>
      <c r="K36" s="12">
        <f t="shared" si="1"/>
        <v>19626.664000000001</v>
      </c>
      <c r="L36" s="12">
        <f>J36-(M36*2)</f>
        <v>23551.996800000001</v>
      </c>
      <c r="M36" s="12">
        <f>J36*10%</f>
        <v>2943.9996000000006</v>
      </c>
      <c r="N36" s="12">
        <f t="shared" si="2"/>
        <v>1471.9998000000003</v>
      </c>
    </row>
    <row r="37" spans="1:14" s="13" customFormat="1" x14ac:dyDescent="0.25">
      <c r="A37" s="8">
        <f t="shared" si="3"/>
        <v>31</v>
      </c>
      <c r="B37" s="9" t="s">
        <v>23</v>
      </c>
      <c r="C37" s="10" t="s">
        <v>157</v>
      </c>
      <c r="D37" s="11">
        <v>514055</v>
      </c>
      <c r="E37" s="9" t="s">
        <v>78</v>
      </c>
      <c r="F37" s="9" t="s">
        <v>55</v>
      </c>
      <c r="G37" s="8" t="s">
        <v>80</v>
      </c>
      <c r="H37" s="8">
        <v>1998</v>
      </c>
      <c r="I37" s="19">
        <v>27033.33</v>
      </c>
      <c r="J37" s="19">
        <f t="shared" si="0"/>
        <v>32439.995999999999</v>
      </c>
      <c r="K37" s="12">
        <f t="shared" si="1"/>
        <v>18923.330999999998</v>
      </c>
      <c r="L37" s="12">
        <f>J37-(M37*3)</f>
        <v>22707.997199999998</v>
      </c>
      <c r="M37" s="12">
        <f>J37*10%</f>
        <v>3243.9996000000001</v>
      </c>
      <c r="N37" s="12">
        <f t="shared" si="2"/>
        <v>1621.9998000000001</v>
      </c>
    </row>
    <row r="38" spans="1:14" s="13" customFormat="1" x14ac:dyDescent="0.25">
      <c r="A38" s="8">
        <f t="shared" si="3"/>
        <v>32</v>
      </c>
      <c r="B38" s="9" t="s">
        <v>23</v>
      </c>
      <c r="C38" s="10" t="s">
        <v>158</v>
      </c>
      <c r="D38" s="14" t="s">
        <v>112</v>
      </c>
      <c r="E38" s="9" t="s">
        <v>81</v>
      </c>
      <c r="F38" s="9" t="s">
        <v>55</v>
      </c>
      <c r="G38" s="8" t="s">
        <v>82</v>
      </c>
      <c r="H38" s="8">
        <v>2012</v>
      </c>
      <c r="I38" s="19">
        <v>203012.11</v>
      </c>
      <c r="J38" s="19">
        <f t="shared" si="0"/>
        <v>243614.53199999998</v>
      </c>
      <c r="K38" s="12">
        <f t="shared" si="1"/>
        <v>162409.68799999999</v>
      </c>
      <c r="L38" s="12">
        <f>J38-(M38*2)</f>
        <v>194891.62559999997</v>
      </c>
      <c r="M38" s="12">
        <f>J38*10%</f>
        <v>24361.4532</v>
      </c>
      <c r="N38" s="12">
        <f t="shared" si="2"/>
        <v>12180.7266</v>
      </c>
    </row>
    <row r="39" spans="1:14" s="13" customFormat="1" x14ac:dyDescent="0.25">
      <c r="A39" s="8">
        <f t="shared" si="3"/>
        <v>33</v>
      </c>
      <c r="B39" s="9" t="s">
        <v>33</v>
      </c>
      <c r="C39" s="10" t="s">
        <v>161</v>
      </c>
      <c r="D39" s="11">
        <v>931</v>
      </c>
      <c r="E39" s="9" t="s">
        <v>83</v>
      </c>
      <c r="F39" s="9" t="s">
        <v>84</v>
      </c>
      <c r="G39" s="8" t="s">
        <v>85</v>
      </c>
      <c r="H39" s="8">
        <v>1996</v>
      </c>
      <c r="I39" s="19">
        <v>29533.33</v>
      </c>
      <c r="J39" s="19">
        <f t="shared" si="0"/>
        <v>35439.995999999999</v>
      </c>
      <c r="K39" s="12">
        <f t="shared" si="1"/>
        <v>20673.330999999998</v>
      </c>
      <c r="L39" s="12">
        <f>J39-(M39*3)</f>
        <v>24807.997199999998</v>
      </c>
      <c r="M39" s="12">
        <f>J39*10%</f>
        <v>3543.9996000000001</v>
      </c>
      <c r="N39" s="12">
        <f t="shared" si="2"/>
        <v>1771.9998000000001</v>
      </c>
    </row>
    <row r="40" spans="1:14" s="13" customFormat="1" x14ac:dyDescent="0.25">
      <c r="A40" s="8">
        <f t="shared" si="3"/>
        <v>34</v>
      </c>
      <c r="B40" s="9" t="s">
        <v>33</v>
      </c>
      <c r="C40" s="10" t="s">
        <v>161</v>
      </c>
      <c r="D40" s="11">
        <v>1693</v>
      </c>
      <c r="E40" s="9" t="s">
        <v>86</v>
      </c>
      <c r="F40" s="9" t="s">
        <v>87</v>
      </c>
      <c r="G40" s="8" t="s">
        <v>88</v>
      </c>
      <c r="H40" s="8">
        <v>2000</v>
      </c>
      <c r="I40" s="19">
        <v>32866.67</v>
      </c>
      <c r="J40" s="19">
        <f t="shared" si="0"/>
        <v>39440.003999999994</v>
      </c>
      <c r="K40" s="12">
        <f t="shared" si="1"/>
        <v>19720.002</v>
      </c>
      <c r="L40" s="12">
        <f>J40-(M40*4)</f>
        <v>23664.002399999998</v>
      </c>
      <c r="M40" s="12">
        <f>J40*10%</f>
        <v>3944.0003999999994</v>
      </c>
      <c r="N40" s="12">
        <f t="shared" si="2"/>
        <v>1972.0001999999997</v>
      </c>
    </row>
    <row r="41" spans="1:14" s="13" customFormat="1" x14ac:dyDescent="0.25">
      <c r="A41" s="8">
        <f t="shared" si="3"/>
        <v>35</v>
      </c>
      <c r="B41" s="9" t="s">
        <v>33</v>
      </c>
      <c r="C41" s="10" t="s">
        <v>161</v>
      </c>
      <c r="D41" s="11">
        <v>132</v>
      </c>
      <c r="E41" s="9" t="s">
        <v>89</v>
      </c>
      <c r="F41" s="9" t="s">
        <v>90</v>
      </c>
      <c r="G41" s="8" t="s">
        <v>91</v>
      </c>
      <c r="H41" s="8">
        <v>1997</v>
      </c>
      <c r="I41" s="19">
        <v>29533.33</v>
      </c>
      <c r="J41" s="19">
        <f t="shared" si="0"/>
        <v>35439.995999999999</v>
      </c>
      <c r="K41" s="12">
        <f t="shared" si="1"/>
        <v>20673.330999999998</v>
      </c>
      <c r="L41" s="12">
        <f>J41-(M41*3)</f>
        <v>24807.997199999998</v>
      </c>
      <c r="M41" s="12">
        <f>J41*10%</f>
        <v>3543.9996000000001</v>
      </c>
      <c r="N41" s="12">
        <f t="shared" si="2"/>
        <v>1771.9998000000001</v>
      </c>
    </row>
    <row r="42" spans="1:14" s="13" customFormat="1" x14ac:dyDescent="0.25">
      <c r="A42" s="8">
        <f t="shared" si="3"/>
        <v>36</v>
      </c>
      <c r="B42" s="9" t="s">
        <v>22</v>
      </c>
      <c r="C42" s="10" t="s">
        <v>151</v>
      </c>
      <c r="D42" s="8">
        <v>5027677</v>
      </c>
      <c r="E42" s="9" t="s">
        <v>89</v>
      </c>
      <c r="F42" s="9" t="s">
        <v>62</v>
      </c>
      <c r="G42" s="8" t="s">
        <v>177</v>
      </c>
      <c r="H42" s="8">
        <v>1995</v>
      </c>
      <c r="I42" s="19">
        <v>27866.67</v>
      </c>
      <c r="J42" s="19">
        <f t="shared" si="0"/>
        <v>33440.003999999994</v>
      </c>
      <c r="K42" s="12">
        <f t="shared" si="1"/>
        <v>19506.668999999998</v>
      </c>
      <c r="L42" s="12">
        <f>J42-(M42*3)</f>
        <v>23408.002799999995</v>
      </c>
      <c r="M42" s="12">
        <f>J42*10%</f>
        <v>3344.0003999999994</v>
      </c>
      <c r="N42" s="12">
        <f t="shared" si="2"/>
        <v>1672.0001999999997</v>
      </c>
    </row>
    <row r="43" spans="1:14" s="13" customFormat="1" x14ac:dyDescent="0.25">
      <c r="A43" s="8">
        <f t="shared" si="3"/>
        <v>37</v>
      </c>
      <c r="B43" s="9" t="s">
        <v>40</v>
      </c>
      <c r="C43" s="10" t="s">
        <v>150</v>
      </c>
      <c r="D43" s="11">
        <v>3339</v>
      </c>
      <c r="E43" s="9" t="s">
        <v>92</v>
      </c>
      <c r="F43" s="9" t="s">
        <v>93</v>
      </c>
      <c r="G43" s="8" t="s">
        <v>178</v>
      </c>
      <c r="H43" s="8">
        <v>1997</v>
      </c>
      <c r="I43" s="19">
        <v>27033.33</v>
      </c>
      <c r="J43" s="19">
        <f t="shared" si="0"/>
        <v>32439.995999999999</v>
      </c>
      <c r="K43" s="12">
        <f t="shared" si="1"/>
        <v>18923.330999999998</v>
      </c>
      <c r="L43" s="12">
        <f>J43-(M43*3)</f>
        <v>22707.997199999998</v>
      </c>
      <c r="M43" s="12">
        <f>J43*10%</f>
        <v>3243.9996000000001</v>
      </c>
      <c r="N43" s="12">
        <f t="shared" si="2"/>
        <v>1621.9998000000001</v>
      </c>
    </row>
    <row r="44" spans="1:14" s="13" customFormat="1" x14ac:dyDescent="0.25">
      <c r="A44" s="8">
        <f t="shared" si="3"/>
        <v>38</v>
      </c>
      <c r="B44" s="9" t="s">
        <v>40</v>
      </c>
      <c r="C44" s="10" t="s">
        <v>150</v>
      </c>
      <c r="D44" s="11">
        <v>3337</v>
      </c>
      <c r="E44" s="9" t="s">
        <v>94</v>
      </c>
      <c r="F44" s="9" t="s">
        <v>66</v>
      </c>
      <c r="G44" s="8" t="s">
        <v>179</v>
      </c>
      <c r="H44" s="8">
        <v>1995</v>
      </c>
      <c r="I44" s="19">
        <v>29533.33</v>
      </c>
      <c r="J44" s="19">
        <f t="shared" si="0"/>
        <v>35439.995999999999</v>
      </c>
      <c r="K44" s="12">
        <f t="shared" si="1"/>
        <v>20673.330999999998</v>
      </c>
      <c r="L44" s="12">
        <f>J44-(M44*3)</f>
        <v>24807.997199999998</v>
      </c>
      <c r="M44" s="12">
        <f>J44*10%</f>
        <v>3543.9996000000001</v>
      </c>
      <c r="N44" s="12">
        <f t="shared" si="2"/>
        <v>1771.9998000000001</v>
      </c>
    </row>
    <row r="45" spans="1:14" s="13" customFormat="1" x14ac:dyDescent="0.25">
      <c r="A45" s="8">
        <f t="shared" si="3"/>
        <v>39</v>
      </c>
      <c r="B45" s="9" t="s">
        <v>40</v>
      </c>
      <c r="C45" s="10" t="s">
        <v>150</v>
      </c>
      <c r="D45" s="11">
        <v>7231</v>
      </c>
      <c r="E45" s="9" t="s">
        <v>95</v>
      </c>
      <c r="F45" s="9" t="s">
        <v>96</v>
      </c>
      <c r="G45" s="8" t="s">
        <v>180</v>
      </c>
      <c r="H45" s="8">
        <v>2011</v>
      </c>
      <c r="I45" s="19">
        <v>102866.67</v>
      </c>
      <c r="J45" s="19">
        <f t="shared" si="0"/>
        <v>123440.00399999999</v>
      </c>
      <c r="K45" s="12">
        <f t="shared" si="1"/>
        <v>51433.334999999999</v>
      </c>
      <c r="L45" s="12">
        <f>J45-(M45*5)</f>
        <v>61720.001999999993</v>
      </c>
      <c r="M45" s="12">
        <f>J45*10%</f>
        <v>12344.000399999999</v>
      </c>
      <c r="N45" s="12">
        <f t="shared" si="2"/>
        <v>6172.0001999999995</v>
      </c>
    </row>
    <row r="46" spans="1:14" s="13" customFormat="1" x14ac:dyDescent="0.25">
      <c r="A46" s="8">
        <f t="shared" si="3"/>
        <v>40</v>
      </c>
      <c r="B46" s="9" t="s">
        <v>40</v>
      </c>
      <c r="C46" s="10" t="s">
        <v>150</v>
      </c>
      <c r="D46" s="11">
        <v>3341</v>
      </c>
      <c r="E46" s="9" t="s">
        <v>76</v>
      </c>
      <c r="F46" s="9" t="s">
        <v>55</v>
      </c>
      <c r="G46" s="8" t="s">
        <v>181</v>
      </c>
      <c r="H46" s="8">
        <v>1998</v>
      </c>
      <c r="I46" s="19">
        <v>27033.33</v>
      </c>
      <c r="J46" s="19">
        <f t="shared" si="0"/>
        <v>32439.995999999999</v>
      </c>
      <c r="K46" s="12">
        <f t="shared" si="1"/>
        <v>18923.330999999998</v>
      </c>
      <c r="L46" s="12">
        <f>J46-(M46*3)</f>
        <v>22707.997199999998</v>
      </c>
      <c r="M46" s="12">
        <f>J46*10%</f>
        <v>3243.9996000000001</v>
      </c>
      <c r="N46" s="12">
        <f t="shared" si="2"/>
        <v>1621.9998000000001</v>
      </c>
    </row>
    <row r="47" spans="1:14" s="13" customFormat="1" x14ac:dyDescent="0.25">
      <c r="A47" s="8">
        <f t="shared" si="3"/>
        <v>41</v>
      </c>
      <c r="B47" s="9" t="s">
        <v>40</v>
      </c>
      <c r="C47" s="10" t="s">
        <v>150</v>
      </c>
      <c r="D47" s="11">
        <v>7328</v>
      </c>
      <c r="E47" s="9" t="s">
        <v>81</v>
      </c>
      <c r="F47" s="9" t="s">
        <v>55</v>
      </c>
      <c r="G47" s="8" t="s">
        <v>182</v>
      </c>
      <c r="H47" s="8">
        <v>2012</v>
      </c>
      <c r="I47" s="19">
        <v>76200</v>
      </c>
      <c r="J47" s="19">
        <f t="shared" si="0"/>
        <v>91440</v>
      </c>
      <c r="K47" s="12">
        <f t="shared" si="1"/>
        <v>38100</v>
      </c>
      <c r="L47" s="12">
        <f>J47-(M47*5)</f>
        <v>45720</v>
      </c>
      <c r="M47" s="12">
        <f>J47*10%</f>
        <v>9144</v>
      </c>
      <c r="N47" s="12">
        <f t="shared" si="2"/>
        <v>4572</v>
      </c>
    </row>
    <row r="48" spans="1:14" s="13" customFormat="1" x14ac:dyDescent="0.25">
      <c r="A48" s="8">
        <f t="shared" si="3"/>
        <v>42</v>
      </c>
      <c r="B48" s="9" t="s">
        <v>40</v>
      </c>
      <c r="C48" s="10" t="s">
        <v>150</v>
      </c>
      <c r="D48" s="11">
        <v>7326</v>
      </c>
      <c r="E48" s="9" t="s">
        <v>81</v>
      </c>
      <c r="F48" s="9" t="s">
        <v>55</v>
      </c>
      <c r="G48" s="8" t="s">
        <v>183</v>
      </c>
      <c r="H48" s="8">
        <v>2012</v>
      </c>
      <c r="I48" s="19">
        <v>76200</v>
      </c>
      <c r="J48" s="19">
        <f t="shared" si="0"/>
        <v>91440</v>
      </c>
      <c r="K48" s="12">
        <f t="shared" si="1"/>
        <v>38100</v>
      </c>
      <c r="L48" s="12">
        <f>J48-(M48*5)</f>
        <v>45720</v>
      </c>
      <c r="M48" s="12">
        <f>J48*10%</f>
        <v>9144</v>
      </c>
      <c r="N48" s="12">
        <f t="shared" si="2"/>
        <v>4572</v>
      </c>
    </row>
    <row r="49" spans="1:14" s="13" customFormat="1" x14ac:dyDescent="0.25">
      <c r="A49" s="8">
        <f t="shared" si="3"/>
        <v>43</v>
      </c>
      <c r="B49" s="9" t="s">
        <v>40</v>
      </c>
      <c r="C49" s="10" t="s">
        <v>150</v>
      </c>
      <c r="D49" s="11">
        <v>7327</v>
      </c>
      <c r="E49" s="9" t="s">
        <v>81</v>
      </c>
      <c r="F49" s="9" t="s">
        <v>55</v>
      </c>
      <c r="G49" s="8" t="s">
        <v>184</v>
      </c>
      <c r="H49" s="8">
        <v>2012</v>
      </c>
      <c r="I49" s="19">
        <v>76200</v>
      </c>
      <c r="J49" s="19">
        <f t="shared" si="0"/>
        <v>91440</v>
      </c>
      <c r="K49" s="12">
        <f t="shared" si="1"/>
        <v>38100</v>
      </c>
      <c r="L49" s="12">
        <f>J49-(M49*5)</f>
        <v>45720</v>
      </c>
      <c r="M49" s="12">
        <f>J49*10%</f>
        <v>9144</v>
      </c>
      <c r="N49" s="12">
        <f t="shared" si="2"/>
        <v>4572</v>
      </c>
    </row>
    <row r="50" spans="1:14" s="13" customFormat="1" x14ac:dyDescent="0.25">
      <c r="A50" s="8">
        <f t="shared" si="3"/>
        <v>44</v>
      </c>
      <c r="B50" s="9" t="s">
        <v>40</v>
      </c>
      <c r="C50" s="10" t="s">
        <v>150</v>
      </c>
      <c r="D50" s="11">
        <v>7324</v>
      </c>
      <c r="E50" s="9" t="s">
        <v>81</v>
      </c>
      <c r="F50" s="9" t="s">
        <v>55</v>
      </c>
      <c r="G50" s="8" t="s">
        <v>185</v>
      </c>
      <c r="H50" s="8">
        <v>2012</v>
      </c>
      <c r="I50" s="19">
        <v>76200</v>
      </c>
      <c r="J50" s="19">
        <f t="shared" si="0"/>
        <v>91440</v>
      </c>
      <c r="K50" s="12">
        <f t="shared" si="1"/>
        <v>38100</v>
      </c>
      <c r="L50" s="12">
        <f>J50-(M50*5)</f>
        <v>45720</v>
      </c>
      <c r="M50" s="12">
        <f>J50*10%</f>
        <v>9144</v>
      </c>
      <c r="N50" s="12">
        <f t="shared" si="2"/>
        <v>4572</v>
      </c>
    </row>
    <row r="51" spans="1:14" s="13" customFormat="1" x14ac:dyDescent="0.25">
      <c r="A51" s="8">
        <f t="shared" si="3"/>
        <v>45</v>
      </c>
      <c r="B51" s="9" t="s">
        <v>45</v>
      </c>
      <c r="C51" s="10" t="s">
        <v>153</v>
      </c>
      <c r="D51" s="11">
        <v>709</v>
      </c>
      <c r="E51" s="9" t="s">
        <v>76</v>
      </c>
      <c r="F51" s="9" t="s">
        <v>97</v>
      </c>
      <c r="G51" s="8" t="s">
        <v>98</v>
      </c>
      <c r="H51" s="8">
        <v>1993</v>
      </c>
      <c r="I51" s="19">
        <v>23700</v>
      </c>
      <c r="J51" s="19">
        <f t="shared" si="0"/>
        <v>28440</v>
      </c>
      <c r="K51" s="12">
        <f t="shared" si="1"/>
        <v>18960</v>
      </c>
      <c r="L51" s="12">
        <f>J51-(M51*2)</f>
        <v>22752</v>
      </c>
      <c r="M51" s="12">
        <f>J51*10%</f>
        <v>2844</v>
      </c>
      <c r="N51" s="12">
        <f t="shared" si="2"/>
        <v>1422</v>
      </c>
    </row>
    <row r="52" spans="1:14" s="13" customFormat="1" x14ac:dyDescent="0.25">
      <c r="A52" s="8">
        <f t="shared" si="3"/>
        <v>46</v>
      </c>
      <c r="B52" s="9" t="s">
        <v>45</v>
      </c>
      <c r="C52" s="10" t="s">
        <v>153</v>
      </c>
      <c r="D52" s="11">
        <v>7606</v>
      </c>
      <c r="E52" s="9" t="s">
        <v>81</v>
      </c>
      <c r="F52" s="9" t="s">
        <v>55</v>
      </c>
      <c r="G52" s="8" t="s">
        <v>99</v>
      </c>
      <c r="H52" s="8">
        <v>2012</v>
      </c>
      <c r="I52" s="19">
        <v>38700</v>
      </c>
      <c r="J52" s="19">
        <f t="shared" si="0"/>
        <v>46440</v>
      </c>
      <c r="K52" s="12">
        <f t="shared" si="1"/>
        <v>19350</v>
      </c>
      <c r="L52" s="12">
        <f>J52-(M52*5)</f>
        <v>23220</v>
      </c>
      <c r="M52" s="12">
        <f>J52*10%</f>
        <v>4644</v>
      </c>
      <c r="N52" s="12">
        <f t="shared" si="2"/>
        <v>2322</v>
      </c>
    </row>
    <row r="53" spans="1:14" s="13" customFormat="1" x14ac:dyDescent="0.25">
      <c r="A53" s="8">
        <f t="shared" si="3"/>
        <v>47</v>
      </c>
      <c r="B53" s="9" t="s">
        <v>45</v>
      </c>
      <c r="C53" s="10" t="s">
        <v>153</v>
      </c>
      <c r="D53" s="11">
        <v>7609</v>
      </c>
      <c r="E53" s="9" t="s">
        <v>81</v>
      </c>
      <c r="F53" s="9" t="s">
        <v>55</v>
      </c>
      <c r="G53" s="8" t="s">
        <v>100</v>
      </c>
      <c r="H53" s="8">
        <v>2012</v>
      </c>
      <c r="I53" s="19">
        <v>76200</v>
      </c>
      <c r="J53" s="19">
        <f t="shared" si="0"/>
        <v>91440</v>
      </c>
      <c r="K53" s="12">
        <f t="shared" si="1"/>
        <v>38100</v>
      </c>
      <c r="L53" s="12">
        <f>J53-(M53*5)</f>
        <v>45720</v>
      </c>
      <c r="M53" s="12">
        <f>J53*10%</f>
        <v>9144</v>
      </c>
      <c r="N53" s="12">
        <f t="shared" si="2"/>
        <v>4572</v>
      </c>
    </row>
    <row r="54" spans="1:14" s="13" customFormat="1" ht="30" x14ac:dyDescent="0.25">
      <c r="A54" s="8">
        <f t="shared" si="3"/>
        <v>48</v>
      </c>
      <c r="B54" s="9" t="s">
        <v>45</v>
      </c>
      <c r="C54" s="10" t="s">
        <v>153</v>
      </c>
      <c r="D54" s="11">
        <v>7313</v>
      </c>
      <c r="E54" s="9" t="s">
        <v>101</v>
      </c>
      <c r="F54" s="9" t="s">
        <v>102</v>
      </c>
      <c r="G54" s="8" t="s">
        <v>103</v>
      </c>
      <c r="H54" s="8">
        <v>2008</v>
      </c>
      <c r="I54" s="19">
        <v>35366.67</v>
      </c>
      <c r="J54" s="19">
        <f t="shared" si="0"/>
        <v>42440.003999999994</v>
      </c>
      <c r="K54" s="12">
        <f t="shared" si="1"/>
        <v>21220.001999999997</v>
      </c>
      <c r="L54" s="12">
        <f>J54-(M54*4)</f>
        <v>25464.002399999994</v>
      </c>
      <c r="M54" s="12">
        <f>J54*10%</f>
        <v>4244.0003999999999</v>
      </c>
      <c r="N54" s="12">
        <f t="shared" si="2"/>
        <v>2122.0001999999999</v>
      </c>
    </row>
    <row r="55" spans="1:14" s="13" customFormat="1" ht="30" x14ac:dyDescent="0.25">
      <c r="A55" s="8">
        <f t="shared" si="3"/>
        <v>49</v>
      </c>
      <c r="B55" s="9" t="s">
        <v>45</v>
      </c>
      <c r="C55" s="10" t="s">
        <v>153</v>
      </c>
      <c r="D55" s="11">
        <v>7314</v>
      </c>
      <c r="E55" s="9" t="s">
        <v>101</v>
      </c>
      <c r="F55" s="9" t="s">
        <v>102</v>
      </c>
      <c r="G55" s="8" t="s">
        <v>104</v>
      </c>
      <c r="H55" s="8">
        <v>2008</v>
      </c>
      <c r="I55" s="19">
        <v>35366.67</v>
      </c>
      <c r="J55" s="19">
        <f t="shared" si="0"/>
        <v>42440.003999999994</v>
      </c>
      <c r="K55" s="12">
        <f t="shared" si="1"/>
        <v>21220.001999999997</v>
      </c>
      <c r="L55" s="12">
        <f>J55-(M55*4)</f>
        <v>25464.002399999994</v>
      </c>
      <c r="M55" s="12">
        <f>J55*10%</f>
        <v>4244.0003999999999</v>
      </c>
      <c r="N55" s="12">
        <f t="shared" si="2"/>
        <v>2122.0001999999999</v>
      </c>
    </row>
    <row r="56" spans="1:14" s="13" customFormat="1" x14ac:dyDescent="0.25">
      <c r="A56" s="8">
        <f t="shared" si="3"/>
        <v>50</v>
      </c>
      <c r="B56" s="9" t="s">
        <v>45</v>
      </c>
      <c r="C56" s="10" t="s">
        <v>153</v>
      </c>
      <c r="D56" s="11">
        <v>7610</v>
      </c>
      <c r="E56" s="9" t="s">
        <v>81</v>
      </c>
      <c r="F56" s="9" t="s">
        <v>55</v>
      </c>
      <c r="G56" s="8" t="s">
        <v>105</v>
      </c>
      <c r="H56" s="8">
        <v>2012</v>
      </c>
      <c r="I56" s="19">
        <v>76200</v>
      </c>
      <c r="J56" s="19">
        <f t="shared" si="0"/>
        <v>91440</v>
      </c>
      <c r="K56" s="12">
        <f t="shared" si="1"/>
        <v>38100</v>
      </c>
      <c r="L56" s="12">
        <f>J56-(M56*5)</f>
        <v>45720</v>
      </c>
      <c r="M56" s="12">
        <f>J56*10%</f>
        <v>9144</v>
      </c>
      <c r="N56" s="12">
        <f t="shared" si="2"/>
        <v>4572</v>
      </c>
    </row>
    <row r="57" spans="1:14" s="13" customFormat="1" x14ac:dyDescent="0.25">
      <c r="A57" s="8">
        <f t="shared" si="3"/>
        <v>51</v>
      </c>
      <c r="B57" s="9" t="s">
        <v>45</v>
      </c>
      <c r="C57" s="10" t="s">
        <v>153</v>
      </c>
      <c r="D57" s="11">
        <v>7565</v>
      </c>
      <c r="E57" s="9" t="s">
        <v>106</v>
      </c>
      <c r="F57" s="9" t="s">
        <v>96</v>
      </c>
      <c r="G57" s="8" t="s">
        <v>107</v>
      </c>
      <c r="H57" s="8">
        <v>2011</v>
      </c>
      <c r="I57" s="19">
        <v>185098.3</v>
      </c>
      <c r="J57" s="19">
        <f t="shared" si="0"/>
        <v>222117.96</v>
      </c>
      <c r="K57" s="12">
        <f t="shared" si="1"/>
        <v>92549.15</v>
      </c>
      <c r="L57" s="12">
        <f>J57-(M57*5)</f>
        <v>111058.97999999998</v>
      </c>
      <c r="M57" s="12">
        <f>J57*10%</f>
        <v>22211.796000000002</v>
      </c>
      <c r="N57" s="12">
        <f t="shared" si="2"/>
        <v>11105.898000000001</v>
      </c>
    </row>
    <row r="58" spans="1:14" s="13" customFormat="1" x14ac:dyDescent="0.25">
      <c r="A58" s="8">
        <f t="shared" si="3"/>
        <v>52</v>
      </c>
      <c r="B58" s="9" t="s">
        <v>51</v>
      </c>
      <c r="C58" s="10" t="s">
        <v>154</v>
      </c>
      <c r="D58" s="11">
        <v>7302</v>
      </c>
      <c r="E58" s="9" t="s">
        <v>108</v>
      </c>
      <c r="F58" s="9" t="s">
        <v>97</v>
      </c>
      <c r="G58" s="8" t="s">
        <v>186</v>
      </c>
      <c r="H58" s="8">
        <v>1997</v>
      </c>
      <c r="I58" s="19">
        <v>27033.33</v>
      </c>
      <c r="J58" s="19">
        <f t="shared" si="0"/>
        <v>32439.995999999999</v>
      </c>
      <c r="K58" s="12">
        <f t="shared" si="1"/>
        <v>18923.330999999998</v>
      </c>
      <c r="L58" s="12">
        <f>J58-(M58*3)</f>
        <v>22707.997199999998</v>
      </c>
      <c r="M58" s="12">
        <f>J58*10%</f>
        <v>3243.9996000000001</v>
      </c>
      <c r="N58" s="12">
        <f t="shared" si="2"/>
        <v>1621.9998000000001</v>
      </c>
    </row>
    <row r="59" spans="1:14" s="13" customFormat="1" x14ac:dyDescent="0.25">
      <c r="A59" s="8">
        <f t="shared" si="3"/>
        <v>53</v>
      </c>
      <c r="B59" s="9" t="s">
        <v>51</v>
      </c>
      <c r="C59" s="10" t="s">
        <v>154</v>
      </c>
      <c r="D59" s="11">
        <v>7304</v>
      </c>
      <c r="E59" s="9" t="s">
        <v>109</v>
      </c>
      <c r="F59" s="9" t="s">
        <v>87</v>
      </c>
      <c r="G59" s="8" t="s">
        <v>187</v>
      </c>
      <c r="H59" s="8">
        <v>1997</v>
      </c>
      <c r="I59" s="19">
        <v>29533.33</v>
      </c>
      <c r="J59" s="19">
        <f t="shared" si="0"/>
        <v>35439.995999999999</v>
      </c>
      <c r="K59" s="12">
        <f t="shared" si="1"/>
        <v>20673.330999999998</v>
      </c>
      <c r="L59" s="12">
        <f>J59-(M59*3)</f>
        <v>24807.997199999998</v>
      </c>
      <c r="M59" s="12">
        <f>J59*10%</f>
        <v>3543.9996000000001</v>
      </c>
      <c r="N59" s="12">
        <f t="shared" si="2"/>
        <v>1771.9998000000001</v>
      </c>
    </row>
    <row r="60" spans="1:14" s="13" customFormat="1" x14ac:dyDescent="0.25">
      <c r="A60" s="8">
        <f t="shared" si="3"/>
        <v>54</v>
      </c>
      <c r="B60" s="9" t="s">
        <v>51</v>
      </c>
      <c r="C60" s="10" t="s">
        <v>154</v>
      </c>
      <c r="D60" s="11">
        <v>7247</v>
      </c>
      <c r="E60" s="9" t="s">
        <v>110</v>
      </c>
      <c r="F60" s="9" t="s">
        <v>28</v>
      </c>
      <c r="G60" s="8" t="s">
        <v>111</v>
      </c>
      <c r="H60" s="8">
        <v>1992</v>
      </c>
      <c r="I60" s="19">
        <v>27033.33</v>
      </c>
      <c r="J60" s="19">
        <f t="shared" si="0"/>
        <v>32439.995999999999</v>
      </c>
      <c r="K60" s="12">
        <f t="shared" si="1"/>
        <v>18923.330999999998</v>
      </c>
      <c r="L60" s="12">
        <f>J60-(M60*3)</f>
        <v>22707.997199999998</v>
      </c>
      <c r="M60" s="12">
        <f>J60*10%</f>
        <v>3243.9996000000001</v>
      </c>
      <c r="N60" s="12">
        <f t="shared" si="2"/>
        <v>1621.9998000000001</v>
      </c>
    </row>
    <row r="61" spans="1:14" s="13" customFormat="1" x14ac:dyDescent="0.25">
      <c r="A61" s="8">
        <f t="shared" si="3"/>
        <v>55</v>
      </c>
      <c r="B61" s="9" t="s">
        <v>48</v>
      </c>
      <c r="C61" s="10" t="s">
        <v>160</v>
      </c>
      <c r="D61" s="11">
        <v>9179</v>
      </c>
      <c r="E61" s="9" t="s">
        <v>114</v>
      </c>
      <c r="F61" s="9" t="s">
        <v>115</v>
      </c>
      <c r="G61" s="8" t="s">
        <v>188</v>
      </c>
      <c r="H61" s="8">
        <v>1994</v>
      </c>
      <c r="I61" s="19">
        <v>108066.67</v>
      </c>
      <c r="J61" s="19">
        <f t="shared" si="0"/>
        <v>129680.00399999999</v>
      </c>
      <c r="K61" s="12">
        <f t="shared" si="1"/>
        <v>75646.668999999994</v>
      </c>
      <c r="L61" s="12">
        <f>J61-(M61*3)</f>
        <v>90776.002799999987</v>
      </c>
      <c r="M61" s="12">
        <f>J61*10%</f>
        <v>12968.000399999999</v>
      </c>
      <c r="N61" s="12">
        <f t="shared" si="2"/>
        <v>6484.0001999999995</v>
      </c>
    </row>
    <row r="62" spans="1:14" s="13" customFormat="1" x14ac:dyDescent="0.25">
      <c r="A62" s="8">
        <f t="shared" si="3"/>
        <v>56</v>
      </c>
      <c r="B62" s="9" t="s">
        <v>33</v>
      </c>
      <c r="C62" s="10" t="s">
        <v>161</v>
      </c>
      <c r="D62" s="11">
        <v>1671</v>
      </c>
      <c r="E62" s="9" t="s">
        <v>116</v>
      </c>
      <c r="F62" s="9" t="s">
        <v>117</v>
      </c>
      <c r="G62" s="8" t="s">
        <v>118</v>
      </c>
      <c r="H62" s="8">
        <v>1995</v>
      </c>
      <c r="I62" s="19">
        <v>120366.67</v>
      </c>
      <c r="J62" s="19">
        <f t="shared" si="0"/>
        <v>144440.00399999999</v>
      </c>
      <c r="K62" s="12">
        <f t="shared" si="1"/>
        <v>108330.00299999998</v>
      </c>
      <c r="L62" s="12">
        <f>J62-(M62*1)</f>
        <v>129996.00359999998</v>
      </c>
      <c r="M62" s="12">
        <f>J62*10%</f>
        <v>14444.000399999999</v>
      </c>
      <c r="N62" s="12">
        <f t="shared" si="2"/>
        <v>7222.0001999999995</v>
      </c>
    </row>
    <row r="63" spans="1:14" s="13" customFormat="1" x14ac:dyDescent="0.25">
      <c r="A63" s="8">
        <f t="shared" si="3"/>
        <v>57</v>
      </c>
      <c r="B63" s="9" t="s">
        <v>22</v>
      </c>
      <c r="C63" s="10" t="s">
        <v>151</v>
      </c>
      <c r="D63" s="8">
        <v>5025399</v>
      </c>
      <c r="E63" s="9" t="s">
        <v>116</v>
      </c>
      <c r="F63" s="9" t="s">
        <v>62</v>
      </c>
      <c r="G63" s="8" t="s">
        <v>189</v>
      </c>
      <c r="H63" s="8">
        <v>1994</v>
      </c>
      <c r="I63" s="19">
        <v>115366.67</v>
      </c>
      <c r="J63" s="19">
        <f t="shared" si="0"/>
        <v>138440.00399999999</v>
      </c>
      <c r="K63" s="12">
        <f t="shared" si="1"/>
        <v>103830.00299999998</v>
      </c>
      <c r="L63" s="12">
        <f>J63-(M63*1)</f>
        <v>124596.00359999998</v>
      </c>
      <c r="M63" s="12">
        <f>J63*10%</f>
        <v>13844.000399999999</v>
      </c>
      <c r="N63" s="12">
        <f t="shared" si="2"/>
        <v>6922.0001999999995</v>
      </c>
    </row>
    <row r="64" spans="1:14" s="13" customFormat="1" x14ac:dyDescent="0.25">
      <c r="A64" s="8">
        <f t="shared" si="3"/>
        <v>58</v>
      </c>
      <c r="B64" s="9" t="s">
        <v>22</v>
      </c>
      <c r="C64" s="10" t="s">
        <v>151</v>
      </c>
      <c r="D64" s="8">
        <v>5022599</v>
      </c>
      <c r="E64" s="9" t="s">
        <v>119</v>
      </c>
      <c r="F64" s="9" t="s">
        <v>115</v>
      </c>
      <c r="G64" s="8" t="s">
        <v>190</v>
      </c>
      <c r="H64" s="8">
        <v>1994</v>
      </c>
      <c r="I64" s="19">
        <v>100566.67</v>
      </c>
      <c r="J64" s="19">
        <f t="shared" si="0"/>
        <v>120680.00399999999</v>
      </c>
      <c r="K64" s="12">
        <f t="shared" si="1"/>
        <v>90510.002999999982</v>
      </c>
      <c r="L64" s="12">
        <f>J64-(M64*1)</f>
        <v>108612.00359999998</v>
      </c>
      <c r="M64" s="12">
        <f>J64*10%</f>
        <v>12068.000399999999</v>
      </c>
      <c r="N64" s="12">
        <f t="shared" si="2"/>
        <v>6034.0001999999995</v>
      </c>
    </row>
    <row r="65" spans="1:14" s="13" customFormat="1" ht="30" x14ac:dyDescent="0.25">
      <c r="A65" s="8">
        <f t="shared" si="3"/>
        <v>59</v>
      </c>
      <c r="B65" s="9" t="s">
        <v>22</v>
      </c>
      <c r="C65" s="10" t="s">
        <v>151</v>
      </c>
      <c r="D65" s="8">
        <v>5013760</v>
      </c>
      <c r="E65" s="9" t="s">
        <v>113</v>
      </c>
      <c r="F65" s="9" t="s">
        <v>120</v>
      </c>
      <c r="G65" s="8" t="s">
        <v>191</v>
      </c>
      <c r="H65" s="8">
        <v>1992</v>
      </c>
      <c r="I65" s="19">
        <v>81400</v>
      </c>
      <c r="J65" s="19">
        <f t="shared" si="0"/>
        <v>97680</v>
      </c>
      <c r="K65" s="12">
        <f t="shared" si="1"/>
        <v>73260</v>
      </c>
      <c r="L65" s="12">
        <f>J65-(M65*1)</f>
        <v>87912</v>
      </c>
      <c r="M65" s="12">
        <f>J65*10%</f>
        <v>9768</v>
      </c>
      <c r="N65" s="12">
        <f t="shared" si="2"/>
        <v>4884</v>
      </c>
    </row>
    <row r="66" spans="1:14" s="13" customFormat="1" x14ac:dyDescent="0.25">
      <c r="A66" s="8">
        <f t="shared" si="3"/>
        <v>60</v>
      </c>
      <c r="B66" s="9" t="s">
        <v>22</v>
      </c>
      <c r="C66" s="10" t="s">
        <v>151</v>
      </c>
      <c r="D66" s="11">
        <v>5026260</v>
      </c>
      <c r="E66" s="9" t="s">
        <v>121</v>
      </c>
      <c r="F66" s="9" t="s">
        <v>62</v>
      </c>
      <c r="G66" s="8" t="s">
        <v>192</v>
      </c>
      <c r="H66" s="8">
        <v>1995</v>
      </c>
      <c r="I66" s="19">
        <v>120366.67</v>
      </c>
      <c r="J66" s="19">
        <f t="shared" si="0"/>
        <v>144440.00399999999</v>
      </c>
      <c r="K66" s="12">
        <f t="shared" si="1"/>
        <v>108330.00299999998</v>
      </c>
      <c r="L66" s="12">
        <f>J66-(M66*1)</f>
        <v>129996.00359999998</v>
      </c>
      <c r="M66" s="12">
        <f>J66*10%</f>
        <v>14444.000399999999</v>
      </c>
      <c r="N66" s="12">
        <f t="shared" si="2"/>
        <v>7222.0001999999995</v>
      </c>
    </row>
    <row r="67" spans="1:14" s="13" customFormat="1" x14ac:dyDescent="0.25">
      <c r="A67" s="8">
        <f t="shared" si="3"/>
        <v>61</v>
      </c>
      <c r="B67" s="9" t="s">
        <v>22</v>
      </c>
      <c r="C67" s="10" t="s">
        <v>151</v>
      </c>
      <c r="D67" s="11">
        <v>5022399</v>
      </c>
      <c r="E67" s="9" t="s">
        <v>122</v>
      </c>
      <c r="F67" s="9" t="s">
        <v>115</v>
      </c>
      <c r="G67" s="8" t="s">
        <v>193</v>
      </c>
      <c r="H67" s="8">
        <v>1994</v>
      </c>
      <c r="I67" s="19">
        <v>71400</v>
      </c>
      <c r="J67" s="19">
        <f t="shared" si="0"/>
        <v>85680</v>
      </c>
      <c r="K67" s="12">
        <f t="shared" si="1"/>
        <v>57120</v>
      </c>
      <c r="L67" s="12">
        <f>J67-(M67*2)</f>
        <v>68544</v>
      </c>
      <c r="M67" s="12">
        <f>J67*10%</f>
        <v>8568</v>
      </c>
      <c r="N67" s="12">
        <f t="shared" si="2"/>
        <v>4284</v>
      </c>
    </row>
    <row r="68" spans="1:14" s="13" customFormat="1" x14ac:dyDescent="0.25">
      <c r="A68" s="8">
        <f t="shared" si="3"/>
        <v>62</v>
      </c>
      <c r="B68" s="9" t="s">
        <v>22</v>
      </c>
      <c r="C68" s="10" t="s">
        <v>151</v>
      </c>
      <c r="D68" s="11">
        <v>5026599</v>
      </c>
      <c r="E68" s="9" t="s">
        <v>123</v>
      </c>
      <c r="F68" s="9" t="s">
        <v>124</v>
      </c>
      <c r="G68" s="8" t="s">
        <v>194</v>
      </c>
      <c r="H68" s="8">
        <v>1995</v>
      </c>
      <c r="I68" s="19">
        <v>122233.33</v>
      </c>
      <c r="J68" s="19">
        <f t="shared" si="0"/>
        <v>146679.99599999998</v>
      </c>
      <c r="K68" s="12">
        <f t="shared" si="1"/>
        <v>110009.99699999999</v>
      </c>
      <c r="L68" s="12">
        <f>J68-(M68*1)</f>
        <v>132011.99639999997</v>
      </c>
      <c r="M68" s="12">
        <f>J68*10%</f>
        <v>14667.999599999999</v>
      </c>
      <c r="N68" s="12">
        <f t="shared" si="2"/>
        <v>7333.9997999999996</v>
      </c>
    </row>
    <row r="69" spans="1:14" s="13" customFormat="1" x14ac:dyDescent="0.25">
      <c r="A69" s="8">
        <f t="shared" si="3"/>
        <v>63</v>
      </c>
      <c r="B69" s="9" t="s">
        <v>22</v>
      </c>
      <c r="C69" s="10" t="s">
        <v>151</v>
      </c>
      <c r="D69" s="11">
        <v>5053999</v>
      </c>
      <c r="E69" s="9" t="s">
        <v>125</v>
      </c>
      <c r="F69" s="9" t="s">
        <v>126</v>
      </c>
      <c r="G69" s="8" t="s">
        <v>195</v>
      </c>
      <c r="H69" s="8">
        <v>1996</v>
      </c>
      <c r="I69" s="19">
        <v>138066.67000000001</v>
      </c>
      <c r="J69" s="19">
        <f t="shared" si="0"/>
        <v>165680.00400000002</v>
      </c>
      <c r="K69" s="12">
        <f t="shared" si="1"/>
        <v>110453.33600000001</v>
      </c>
      <c r="L69" s="12">
        <f>J69-(M69*2)</f>
        <v>132544.00320000001</v>
      </c>
      <c r="M69" s="12">
        <f>J69*10%</f>
        <v>16568.000400000001</v>
      </c>
      <c r="N69" s="12">
        <f t="shared" si="2"/>
        <v>8284.0002000000004</v>
      </c>
    </row>
    <row r="70" spans="1:14" s="13" customFormat="1" x14ac:dyDescent="0.25">
      <c r="A70" s="8">
        <f t="shared" si="3"/>
        <v>64</v>
      </c>
      <c r="B70" s="9" t="s">
        <v>22</v>
      </c>
      <c r="C70" s="10" t="s">
        <v>151</v>
      </c>
      <c r="D70" s="11">
        <v>5026980</v>
      </c>
      <c r="E70" s="9" t="s">
        <v>127</v>
      </c>
      <c r="F70" s="9" t="s">
        <v>62</v>
      </c>
      <c r="G70" s="8" t="s">
        <v>196</v>
      </c>
      <c r="H70" s="8">
        <v>1995</v>
      </c>
      <c r="I70" s="19">
        <v>120366.67</v>
      </c>
      <c r="J70" s="19">
        <f t="shared" si="0"/>
        <v>144440.00399999999</v>
      </c>
      <c r="K70" s="12">
        <f t="shared" si="1"/>
        <v>108330.00299999998</v>
      </c>
      <c r="L70" s="12">
        <f>J70-(M70*1)</f>
        <v>129996.00359999998</v>
      </c>
      <c r="M70" s="12">
        <f>J70*10%</f>
        <v>14444.000399999999</v>
      </c>
      <c r="N70" s="12">
        <f t="shared" si="2"/>
        <v>7222.0001999999995</v>
      </c>
    </row>
    <row r="71" spans="1:14" s="13" customFormat="1" x14ac:dyDescent="0.25">
      <c r="A71" s="8">
        <f t="shared" si="3"/>
        <v>65</v>
      </c>
      <c r="B71" s="9" t="s">
        <v>22</v>
      </c>
      <c r="C71" s="10" t="s">
        <v>151</v>
      </c>
      <c r="D71" s="11">
        <v>5025260</v>
      </c>
      <c r="E71" s="9" t="s">
        <v>128</v>
      </c>
      <c r="F71" s="9" t="s">
        <v>62</v>
      </c>
      <c r="G71" s="8" t="s">
        <v>197</v>
      </c>
      <c r="H71" s="8">
        <v>1995</v>
      </c>
      <c r="I71" s="19">
        <v>120566.67</v>
      </c>
      <c r="J71" s="19">
        <f t="shared" si="0"/>
        <v>144680.00399999999</v>
      </c>
      <c r="K71" s="12">
        <f t="shared" si="1"/>
        <v>108510.00299999998</v>
      </c>
      <c r="L71" s="12">
        <f>J71-(M71*1)</f>
        <v>130212.00359999998</v>
      </c>
      <c r="M71" s="12">
        <f>J71*10%</f>
        <v>14468.000399999999</v>
      </c>
      <c r="N71" s="12">
        <f t="shared" si="2"/>
        <v>7234.0001999999995</v>
      </c>
    </row>
    <row r="72" spans="1:14" s="13" customFormat="1" x14ac:dyDescent="0.25">
      <c r="A72" s="8">
        <f t="shared" si="3"/>
        <v>66</v>
      </c>
      <c r="B72" s="9" t="s">
        <v>49</v>
      </c>
      <c r="C72" s="10" t="s">
        <v>155</v>
      </c>
      <c r="D72" s="11">
        <v>69230</v>
      </c>
      <c r="E72" s="9" t="s">
        <v>129</v>
      </c>
      <c r="F72" s="9" t="s">
        <v>130</v>
      </c>
      <c r="G72" s="8" t="s">
        <v>131</v>
      </c>
      <c r="H72" s="8">
        <v>1994</v>
      </c>
      <c r="I72" s="19">
        <v>115366.67</v>
      </c>
      <c r="J72" s="19">
        <f t="shared" ref="J72:J80" si="4">I72*1.2</f>
        <v>138440.00399999999</v>
      </c>
      <c r="K72" s="12">
        <f t="shared" ref="K72:K80" si="5">L72/1.2</f>
        <v>103830.00299999998</v>
      </c>
      <c r="L72" s="12">
        <f>J72-(M72*1)</f>
        <v>124596.00359999998</v>
      </c>
      <c r="M72" s="12">
        <f>J72*10%</f>
        <v>13844.000399999999</v>
      </c>
      <c r="N72" s="12">
        <f t="shared" ref="N72:N80" si="6">M72/2</f>
        <v>6922.0001999999995</v>
      </c>
    </row>
    <row r="73" spans="1:14" s="13" customFormat="1" x14ac:dyDescent="0.25">
      <c r="A73" s="8">
        <f t="shared" ref="A73:A80" si="7">A72+1</f>
        <v>67</v>
      </c>
      <c r="B73" s="9" t="s">
        <v>50</v>
      </c>
      <c r="C73" s="10" t="s">
        <v>152</v>
      </c>
      <c r="D73" s="11">
        <v>50882</v>
      </c>
      <c r="E73" s="9" t="s">
        <v>132</v>
      </c>
      <c r="F73" s="9" t="s">
        <v>62</v>
      </c>
      <c r="G73" s="8" t="s">
        <v>198</v>
      </c>
      <c r="H73" s="8">
        <v>2001</v>
      </c>
      <c r="I73" s="19">
        <v>140566.67000000001</v>
      </c>
      <c r="J73" s="19">
        <f t="shared" si="4"/>
        <v>168680.00400000002</v>
      </c>
      <c r="K73" s="12">
        <f t="shared" si="5"/>
        <v>98396.669000000024</v>
      </c>
      <c r="L73" s="12">
        <f>J73-(M73*3)</f>
        <v>118076.00280000002</v>
      </c>
      <c r="M73" s="12">
        <f>J73*10%</f>
        <v>16868.000400000001</v>
      </c>
      <c r="N73" s="12">
        <f t="shared" si="6"/>
        <v>8434.0002000000004</v>
      </c>
    </row>
    <row r="74" spans="1:14" s="13" customFormat="1" x14ac:dyDescent="0.25">
      <c r="A74" s="8">
        <f t="shared" si="7"/>
        <v>68</v>
      </c>
      <c r="B74" s="9" t="s">
        <v>45</v>
      </c>
      <c r="C74" s="10" t="s">
        <v>153</v>
      </c>
      <c r="D74" s="11">
        <v>2161</v>
      </c>
      <c r="E74" s="9" t="s">
        <v>147</v>
      </c>
      <c r="F74" s="9" t="s">
        <v>133</v>
      </c>
      <c r="G74" s="8" t="s">
        <v>134</v>
      </c>
      <c r="H74" s="8">
        <v>1996</v>
      </c>
      <c r="I74" s="19">
        <v>122033.33</v>
      </c>
      <c r="J74" s="19">
        <f t="shared" si="4"/>
        <v>146439.99599999998</v>
      </c>
      <c r="K74" s="12">
        <f t="shared" si="5"/>
        <v>109829.99699999999</v>
      </c>
      <c r="L74" s="12">
        <f>J74-(M74*1)</f>
        <v>131795.99639999997</v>
      </c>
      <c r="M74" s="12">
        <f>J74*10%</f>
        <v>14643.999599999999</v>
      </c>
      <c r="N74" s="12">
        <f t="shared" si="6"/>
        <v>7321.9997999999996</v>
      </c>
    </row>
    <row r="75" spans="1:14" s="13" customFormat="1" x14ac:dyDescent="0.25">
      <c r="A75" s="8">
        <f t="shared" si="7"/>
        <v>69</v>
      </c>
      <c r="B75" s="9" t="s">
        <v>45</v>
      </c>
      <c r="C75" s="10" t="s">
        <v>153</v>
      </c>
      <c r="D75" s="11">
        <v>2627</v>
      </c>
      <c r="E75" s="9" t="s">
        <v>136</v>
      </c>
      <c r="F75" s="9" t="s">
        <v>137</v>
      </c>
      <c r="G75" s="8" t="s">
        <v>138</v>
      </c>
      <c r="H75" s="8">
        <v>1997</v>
      </c>
      <c r="I75" s="19">
        <v>176400</v>
      </c>
      <c r="J75" s="19">
        <f t="shared" si="4"/>
        <v>211680</v>
      </c>
      <c r="K75" s="12">
        <f t="shared" si="5"/>
        <v>123480</v>
      </c>
      <c r="L75" s="12">
        <f>J75-(M75*3)</f>
        <v>148176</v>
      </c>
      <c r="M75" s="12">
        <f>J75*10%</f>
        <v>21168</v>
      </c>
      <c r="N75" s="12">
        <f t="shared" si="6"/>
        <v>10584</v>
      </c>
    </row>
    <row r="76" spans="1:14" s="13" customFormat="1" x14ac:dyDescent="0.25">
      <c r="A76" s="8">
        <f t="shared" si="7"/>
        <v>70</v>
      </c>
      <c r="B76" s="9" t="s">
        <v>51</v>
      </c>
      <c r="C76" s="10" t="s">
        <v>154</v>
      </c>
      <c r="D76" s="11">
        <v>7281</v>
      </c>
      <c r="E76" s="9" t="s">
        <v>139</v>
      </c>
      <c r="F76" s="9" t="s">
        <v>117</v>
      </c>
      <c r="G76" s="8" t="s">
        <v>199</v>
      </c>
      <c r="H76" s="8">
        <v>1994</v>
      </c>
      <c r="I76" s="19">
        <v>115366.67</v>
      </c>
      <c r="J76" s="19">
        <f t="shared" si="4"/>
        <v>138440.00399999999</v>
      </c>
      <c r="K76" s="12">
        <f t="shared" si="5"/>
        <v>103830.00299999998</v>
      </c>
      <c r="L76" s="12">
        <f>J76-(M76*1)</f>
        <v>124596.00359999998</v>
      </c>
      <c r="M76" s="12">
        <f>J76*10%</f>
        <v>13844.000399999999</v>
      </c>
      <c r="N76" s="12">
        <f t="shared" si="6"/>
        <v>6922.0001999999995</v>
      </c>
    </row>
    <row r="77" spans="1:14" s="13" customFormat="1" x14ac:dyDescent="0.25">
      <c r="A77" s="8">
        <f t="shared" si="7"/>
        <v>71</v>
      </c>
      <c r="B77" s="9" t="s">
        <v>51</v>
      </c>
      <c r="C77" s="10" t="s">
        <v>154</v>
      </c>
      <c r="D77" s="11">
        <v>7289</v>
      </c>
      <c r="E77" s="9" t="s">
        <v>139</v>
      </c>
      <c r="F77" s="9" t="s">
        <v>117</v>
      </c>
      <c r="G77" s="8" t="s">
        <v>200</v>
      </c>
      <c r="H77" s="8">
        <v>1995</v>
      </c>
      <c r="I77" s="19">
        <v>120366.67</v>
      </c>
      <c r="J77" s="19">
        <f t="shared" si="4"/>
        <v>144440.00399999999</v>
      </c>
      <c r="K77" s="12">
        <f t="shared" si="5"/>
        <v>108330.00299999998</v>
      </c>
      <c r="L77" s="12">
        <f>J77-(M77*1)</f>
        <v>129996.00359999998</v>
      </c>
      <c r="M77" s="12">
        <f>J77*10%</f>
        <v>14444.000399999999</v>
      </c>
      <c r="N77" s="12">
        <f t="shared" si="6"/>
        <v>7222.0001999999995</v>
      </c>
    </row>
    <row r="78" spans="1:14" s="13" customFormat="1" x14ac:dyDescent="0.25">
      <c r="A78" s="8">
        <f t="shared" si="7"/>
        <v>72</v>
      </c>
      <c r="B78" s="9" t="s">
        <v>51</v>
      </c>
      <c r="C78" s="10" t="s">
        <v>154</v>
      </c>
      <c r="D78" s="11">
        <v>7293</v>
      </c>
      <c r="E78" s="9" t="s">
        <v>140</v>
      </c>
      <c r="F78" s="9" t="s">
        <v>141</v>
      </c>
      <c r="G78" s="8" t="s">
        <v>201</v>
      </c>
      <c r="H78" s="8">
        <v>1995</v>
      </c>
      <c r="I78" s="19">
        <v>139733.32999999999</v>
      </c>
      <c r="J78" s="19">
        <f t="shared" si="4"/>
        <v>167679.99599999998</v>
      </c>
      <c r="K78" s="12">
        <f t="shared" si="5"/>
        <v>111786.664</v>
      </c>
      <c r="L78" s="12">
        <f>J78-(M78*2)</f>
        <v>134143.99679999999</v>
      </c>
      <c r="M78" s="12">
        <f>J78*10%</f>
        <v>16767.999599999999</v>
      </c>
      <c r="N78" s="12">
        <f t="shared" si="6"/>
        <v>8383.9997999999996</v>
      </c>
    </row>
    <row r="79" spans="1:14" s="13" customFormat="1" x14ac:dyDescent="0.25">
      <c r="A79" s="8">
        <f t="shared" si="7"/>
        <v>73</v>
      </c>
      <c r="B79" s="9" t="s">
        <v>51</v>
      </c>
      <c r="C79" s="10" t="s">
        <v>154</v>
      </c>
      <c r="D79" s="11">
        <v>7322</v>
      </c>
      <c r="E79" s="9" t="s">
        <v>142</v>
      </c>
      <c r="F79" s="9" t="s">
        <v>143</v>
      </c>
      <c r="G79" s="8" t="s">
        <v>144</v>
      </c>
      <c r="H79" s="8">
        <v>1999</v>
      </c>
      <c r="I79" s="19">
        <v>123900</v>
      </c>
      <c r="J79" s="19">
        <f t="shared" si="4"/>
        <v>148680</v>
      </c>
      <c r="K79" s="12">
        <f t="shared" si="5"/>
        <v>74340</v>
      </c>
      <c r="L79" s="12">
        <f>J79-(M79*4)</f>
        <v>89208</v>
      </c>
      <c r="M79" s="12">
        <f>J79*10%</f>
        <v>14868</v>
      </c>
      <c r="N79" s="12">
        <f t="shared" si="6"/>
        <v>7434</v>
      </c>
    </row>
    <row r="80" spans="1:14" s="13" customFormat="1" x14ac:dyDescent="0.25">
      <c r="A80" s="8">
        <f t="shared" si="7"/>
        <v>74</v>
      </c>
      <c r="B80" s="9" t="s">
        <v>51</v>
      </c>
      <c r="C80" s="10" t="s">
        <v>154</v>
      </c>
      <c r="D80" s="11">
        <v>7310</v>
      </c>
      <c r="E80" s="9" t="s">
        <v>145</v>
      </c>
      <c r="F80" s="9" t="s">
        <v>135</v>
      </c>
      <c r="G80" s="8" t="s">
        <v>146</v>
      </c>
      <c r="H80" s="8">
        <v>1995</v>
      </c>
      <c r="I80" s="19">
        <v>130566.67</v>
      </c>
      <c r="J80" s="19">
        <f t="shared" si="4"/>
        <v>156680.00399999999</v>
      </c>
      <c r="K80" s="12">
        <f t="shared" si="5"/>
        <v>65283.334999999999</v>
      </c>
      <c r="L80" s="12">
        <f>J80-(M80*5)</f>
        <v>78340.001999999993</v>
      </c>
      <c r="M80" s="12">
        <f>J80*10%</f>
        <v>15668.000399999999</v>
      </c>
      <c r="N80" s="12">
        <f t="shared" si="6"/>
        <v>7834.0001999999995</v>
      </c>
    </row>
    <row r="81" spans="1:14" s="13" customFormat="1" x14ac:dyDescent="0.25">
      <c r="A81" s="21" t="s">
        <v>20</v>
      </c>
      <c r="B81" s="21"/>
      <c r="C81" s="21"/>
      <c r="D81" s="21"/>
      <c r="E81" s="21"/>
      <c r="F81" s="21"/>
      <c r="G81" s="21"/>
      <c r="H81" s="21"/>
      <c r="I81" s="15">
        <f t="shared" ref="I81:J81" si="8">SUBTOTAL(9,I7:I80)</f>
        <v>8509787.2100000009</v>
      </c>
      <c r="J81" s="15">
        <f t="shared" si="8"/>
        <v>10211744.652000003</v>
      </c>
      <c r="K81" s="16">
        <f t="shared" ref="K81:L81" si="9">SUBTOTAL(9,K7:K80)</f>
        <v>6074072.9449999947</v>
      </c>
      <c r="L81" s="16">
        <f t="shared" si="9"/>
        <v>7288887.5340000018</v>
      </c>
      <c r="M81" s="16">
        <f t="shared" ref="M81" si="10">SUBTOTAL(9,M7:M80)</f>
        <v>1021174.4652</v>
      </c>
      <c r="N81" s="16">
        <f t="shared" ref="N81" si="11">SUBTOTAL(9,N7:N80)</f>
        <v>510587.23259999999</v>
      </c>
    </row>
  </sheetData>
  <autoFilter ref="A6:I80"/>
  <mergeCells count="2">
    <mergeCell ref="A81:H81"/>
    <mergeCell ref="A3:N3"/>
  </mergeCells>
  <pageMargins left="0.70866141732283472" right="0.70866141732283472" top="0.74803149606299213" bottom="0.74803149606299213" header="0.31496062992125984" footer="0.31496062992125984"/>
  <pageSetup paperSize="9" scale="27" orientation="portrait" r:id="rId1"/>
  <colBreaks count="1" manualBreakCount="1">
    <brk id="10" max="8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цены продажи</vt:lpstr>
      <vt:lpstr>'Расчет цены продажи'!Область_печати</vt:lpstr>
    </vt:vector>
  </TitlesOfParts>
  <Company>ООО Аудит-безопасность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Алик Байгильдин</dc:creator>
  <cp:lastModifiedBy>Лагуткин Максим Анатольевич</cp:lastModifiedBy>
  <cp:lastPrinted>2020-08-13T05:43:24Z</cp:lastPrinted>
  <dcterms:created xsi:type="dcterms:W3CDTF">2020-07-30T12:26:05Z</dcterms:created>
  <dcterms:modified xsi:type="dcterms:W3CDTF">2021-05-07T05:42:51Z</dcterms:modified>
</cp:coreProperties>
</file>